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2"/>
  </bookViews>
  <sheets>
    <sheet name="Всего-дор" sheetId="4" r:id="rId1"/>
    <sheet name="Лист1" sheetId="5" r:id="rId2"/>
  </sheets>
  <definedNames>
    <definedName name="_xlnm._FilterDatabase" localSheetId="0" hidden="1">'Всего-дор'!$A$22:$AG$22</definedName>
    <definedName name="_xlnm.Print_Titles" localSheetId="0">'Всего-дор'!$22:$22</definedName>
    <definedName name="_xlnm.Print_Area" localSheetId="0">'Всего-дор'!$A$2:$AB$299</definedName>
  </definedNames>
  <calcPr calcId="152511"/>
</workbook>
</file>

<file path=xl/calcChain.xml><?xml version="1.0" encoding="utf-8"?>
<calcChain xmlns="http://schemas.openxmlformats.org/spreadsheetml/2006/main">
  <c r="U288" i="4" l="1"/>
  <c r="V288" i="4"/>
  <c r="W288" i="4"/>
  <c r="X288" i="4"/>
  <c r="Y288" i="4"/>
  <c r="Z288" i="4"/>
  <c r="AA288" i="4"/>
  <c r="AB288" i="4"/>
  <c r="T288" i="4"/>
  <c r="S166" i="4" l="1"/>
  <c r="S165" i="4" s="1"/>
  <c r="AB122" i="4" l="1"/>
  <c r="AA123" i="4"/>
  <c r="AA124" i="4"/>
  <c r="S240" i="4"/>
  <c r="S236" i="4"/>
  <c r="S232" i="4"/>
  <c r="S228" i="4"/>
  <c r="S287" i="4"/>
  <c r="S125" i="4" l="1"/>
  <c r="S126" i="4"/>
  <c r="R126" i="4"/>
  <c r="R119" i="4" s="1"/>
  <c r="S122" i="4"/>
  <c r="R122" i="4"/>
  <c r="S54" i="4"/>
  <c r="S55" i="4"/>
  <c r="T55" i="4"/>
  <c r="U55" i="4"/>
  <c r="V55" i="4"/>
  <c r="W55" i="4"/>
  <c r="X55" i="4"/>
  <c r="Y55" i="4"/>
  <c r="Z55" i="4"/>
  <c r="AA55" i="4"/>
  <c r="AB55" i="4"/>
  <c r="S56" i="4"/>
  <c r="S57" i="4"/>
  <c r="S80" i="4"/>
  <c r="S73" i="4"/>
  <c r="R73" i="4"/>
  <c r="S67" i="4"/>
  <c r="S60" i="4"/>
  <c r="R57" i="4"/>
  <c r="R56" i="4"/>
  <c r="R55" i="4"/>
  <c r="R54" i="4"/>
  <c r="R173" i="4" l="1"/>
  <c r="R171" i="4" s="1"/>
  <c r="R170" i="4" s="1"/>
  <c r="S174" i="4"/>
  <c r="R174" i="4"/>
  <c r="S173" i="4"/>
  <c r="S171" i="4" s="1"/>
  <c r="S170" i="4" s="1"/>
  <c r="R287" i="4" l="1"/>
  <c r="T287" i="4"/>
  <c r="U287" i="4"/>
  <c r="V287" i="4"/>
  <c r="W287" i="4"/>
  <c r="X287" i="4"/>
  <c r="Y287" i="4"/>
  <c r="Z287" i="4"/>
  <c r="AA287" i="4"/>
  <c r="AB287" i="4"/>
  <c r="R58" i="4" l="1"/>
  <c r="V161" i="4" l="1"/>
  <c r="S185" i="4" l="1"/>
  <c r="U161" i="4" l="1"/>
  <c r="U160" i="4" s="1"/>
  <c r="S45" i="4" l="1"/>
  <c r="U244" i="4"/>
  <c r="U224" i="4"/>
  <c r="U216" i="4"/>
  <c r="U206" i="4"/>
  <c r="T161" i="4" l="1"/>
  <c r="AB185" i="4" l="1"/>
  <c r="AA185" i="4"/>
  <c r="Z185" i="4"/>
  <c r="Y185" i="4"/>
  <c r="X185" i="4"/>
  <c r="W185" i="4"/>
  <c r="V185" i="4"/>
  <c r="U185" i="4"/>
  <c r="T185" i="4"/>
  <c r="S123" i="4"/>
  <c r="T123" i="4"/>
  <c r="U123" i="4"/>
  <c r="V123" i="4"/>
  <c r="W123" i="4"/>
  <c r="X123" i="4"/>
  <c r="Y123" i="4"/>
  <c r="Z123" i="4"/>
  <c r="AB123" i="4"/>
  <c r="S124" i="4"/>
  <c r="T124" i="4"/>
  <c r="U124" i="4"/>
  <c r="V124" i="4"/>
  <c r="W124" i="4"/>
  <c r="X124" i="4"/>
  <c r="Y124" i="4"/>
  <c r="Z124" i="4"/>
  <c r="AB124" i="4"/>
  <c r="R124" i="4"/>
  <c r="R123" i="4"/>
  <c r="AA137" i="4"/>
  <c r="Z137" i="4"/>
  <c r="Y137" i="4"/>
  <c r="X137" i="4"/>
  <c r="W137" i="4"/>
  <c r="V137" i="4"/>
  <c r="U137" i="4"/>
  <c r="T137" i="4"/>
  <c r="S137" i="4"/>
  <c r="S132" i="4" l="1"/>
  <c r="T132" i="4"/>
  <c r="U132" i="4"/>
  <c r="U122" i="4" s="1"/>
  <c r="V132" i="4"/>
  <c r="V122" i="4" s="1"/>
  <c r="W132" i="4"/>
  <c r="W122" i="4" s="1"/>
  <c r="X132" i="4"/>
  <c r="Y132" i="4"/>
  <c r="Z132" i="4"/>
  <c r="AA132" i="4"/>
  <c r="Z122" i="4" l="1"/>
  <c r="AA122" i="4"/>
  <c r="Y122" i="4"/>
  <c r="X122" i="4"/>
  <c r="V160" i="4"/>
  <c r="T160" i="4"/>
  <c r="AB126" i="4" l="1"/>
  <c r="AB119" i="4" s="1"/>
  <c r="AA126" i="4"/>
  <c r="AA119" i="4" s="1"/>
  <c r="Z126" i="4"/>
  <c r="Z119" i="4" s="1"/>
  <c r="Y126" i="4"/>
  <c r="Y119" i="4" s="1"/>
  <c r="X126" i="4"/>
  <c r="X119" i="4" s="1"/>
  <c r="W126" i="4"/>
  <c r="W119" i="4" s="1"/>
  <c r="V126" i="4"/>
  <c r="V119" i="4" s="1"/>
  <c r="U126" i="4"/>
  <c r="U119" i="4" s="1"/>
  <c r="T126" i="4"/>
  <c r="T119" i="4" s="1"/>
  <c r="S119" i="4"/>
  <c r="AB125" i="4"/>
  <c r="AA125" i="4"/>
  <c r="Z125" i="4"/>
  <c r="Y125" i="4"/>
  <c r="X125" i="4"/>
  <c r="W125" i="4"/>
  <c r="W120" i="4" s="1"/>
  <c r="W121" i="4" s="1"/>
  <c r="V125" i="4"/>
  <c r="V120" i="4" s="1"/>
  <c r="V121" i="4" s="1"/>
  <c r="U125" i="4"/>
  <c r="U120" i="4" s="1"/>
  <c r="U121" i="4" s="1"/>
  <c r="T125" i="4"/>
  <c r="T120" i="4" s="1"/>
  <c r="T121" i="4" s="1"/>
  <c r="S120" i="4"/>
  <c r="S121" i="4" s="1"/>
  <c r="R125" i="4"/>
  <c r="R120" i="4" s="1"/>
  <c r="R121" i="4" s="1"/>
  <c r="AB118" i="4"/>
  <c r="AB117" i="4" s="1"/>
  <c r="AA118" i="4"/>
  <c r="AA117" i="4" s="1"/>
  <c r="Z118" i="4"/>
  <c r="Z117" i="4" s="1"/>
  <c r="Y118" i="4"/>
  <c r="Y117" i="4" s="1"/>
  <c r="X118" i="4"/>
  <c r="X117" i="4" s="1"/>
  <c r="W118" i="4"/>
  <c r="W117" i="4" s="1"/>
  <c r="V118" i="4"/>
  <c r="V117" i="4" s="1"/>
  <c r="U118" i="4"/>
  <c r="U117" i="4" s="1"/>
  <c r="T122" i="4"/>
  <c r="T118" i="4" s="1"/>
  <c r="T117" i="4" s="1"/>
  <c r="S118" i="4"/>
  <c r="S117" i="4" s="1"/>
  <c r="R45" i="4"/>
  <c r="R80" i="4"/>
  <c r="R67" i="4"/>
  <c r="R60" i="4"/>
  <c r="R118" i="4" l="1"/>
  <c r="R117" i="4" s="1"/>
  <c r="AA53" i="4"/>
  <c r="S53" i="4"/>
  <c r="Z53" i="4"/>
  <c r="Y53" i="4"/>
  <c r="X53" i="4"/>
  <c r="W53" i="4"/>
  <c r="V53" i="4"/>
  <c r="U53" i="4"/>
  <c r="AB53" i="4"/>
  <c r="T53" i="4"/>
  <c r="W198" i="4"/>
  <c r="X198" i="4"/>
  <c r="Y198" i="4"/>
  <c r="Z198" i="4"/>
  <c r="AA198" i="4"/>
  <c r="AB198" i="4"/>
  <c r="T198" i="4"/>
  <c r="U198" i="4"/>
  <c r="V198" i="4"/>
  <c r="S198" i="4"/>
  <c r="R198" i="4"/>
  <c r="R185" i="4"/>
  <c r="S207" i="4"/>
  <c r="T207" i="4"/>
  <c r="U207" i="4"/>
  <c r="V207" i="4"/>
  <c r="W207" i="4"/>
  <c r="X207" i="4"/>
  <c r="Y207" i="4"/>
  <c r="Z207" i="4"/>
  <c r="AA207" i="4"/>
  <c r="AB207" i="4"/>
  <c r="S224" i="4"/>
  <c r="T224" i="4"/>
  <c r="V224" i="4"/>
  <c r="W224" i="4"/>
  <c r="X224" i="4"/>
  <c r="Y224" i="4"/>
  <c r="Z224" i="4"/>
  <c r="AA224" i="4"/>
  <c r="AB224" i="4"/>
  <c r="S227" i="4"/>
  <c r="T227" i="4"/>
  <c r="U227" i="4"/>
  <c r="V227" i="4"/>
  <c r="W227" i="4"/>
  <c r="X227" i="4"/>
  <c r="Y227" i="4"/>
  <c r="Z227" i="4"/>
  <c r="AA227" i="4"/>
  <c r="AB227" i="4"/>
  <c r="R227" i="4"/>
  <c r="R207" i="4"/>
  <c r="S31" i="4" l="1"/>
  <c r="T31" i="4"/>
  <c r="U31" i="4"/>
  <c r="V31" i="4"/>
  <c r="W31" i="4"/>
  <c r="X31" i="4"/>
  <c r="Y31" i="4"/>
  <c r="Z31" i="4"/>
  <c r="AA31" i="4"/>
  <c r="AB31" i="4"/>
  <c r="R31" i="4"/>
  <c r="S59" i="4" l="1"/>
  <c r="T59" i="4"/>
  <c r="U59" i="4"/>
  <c r="V59" i="4"/>
  <c r="W59" i="4"/>
  <c r="X59" i="4"/>
  <c r="Y59" i="4"/>
  <c r="Z59" i="4"/>
  <c r="AA59" i="4"/>
  <c r="AB59" i="4"/>
  <c r="R59" i="4"/>
  <c r="R52" i="4" s="1"/>
  <c r="X29" i="4" l="1"/>
  <c r="Y29" i="4"/>
  <c r="Z29" i="4"/>
  <c r="AA29" i="4"/>
  <c r="AB29" i="4"/>
  <c r="X270" i="4" l="1"/>
  <c r="Y270" i="4"/>
  <c r="Z270" i="4"/>
  <c r="AA270" i="4"/>
  <c r="AB270" i="4"/>
  <c r="X271" i="4"/>
  <c r="X269" i="4" s="1"/>
  <c r="Y271" i="4"/>
  <c r="Y269" i="4" s="1"/>
  <c r="Z271" i="4"/>
  <c r="Z269" i="4" s="1"/>
  <c r="AA271" i="4"/>
  <c r="AA269" i="4" s="1"/>
  <c r="AB271" i="4"/>
  <c r="AB269" i="4" s="1"/>
  <c r="X272" i="4"/>
  <c r="Y272" i="4"/>
  <c r="Z272" i="4"/>
  <c r="AA272" i="4"/>
  <c r="AB272" i="4"/>
  <c r="X97" i="4"/>
  <c r="Y97" i="4"/>
  <c r="Z97" i="4"/>
  <c r="AA97" i="4"/>
  <c r="AB97" i="4"/>
  <c r="X98" i="4"/>
  <c r="X91" i="4" s="1"/>
  <c r="Y98" i="4"/>
  <c r="Y91" i="4" s="1"/>
  <c r="Z98" i="4"/>
  <c r="Z91" i="4" s="1"/>
  <c r="AA98" i="4"/>
  <c r="AA91" i="4" s="1"/>
  <c r="AB98" i="4"/>
  <c r="AB91" i="4" s="1"/>
  <c r="X94" i="4"/>
  <c r="X90" i="4" s="1"/>
  <c r="Y94" i="4"/>
  <c r="Y90" i="4" s="1"/>
  <c r="Z94" i="4"/>
  <c r="Z90" i="4" s="1"/>
  <c r="AA94" i="4"/>
  <c r="AA90" i="4" s="1"/>
  <c r="AB94" i="4"/>
  <c r="AB90" i="4" s="1"/>
  <c r="R110" i="4"/>
  <c r="R107" i="4"/>
  <c r="R104" i="4"/>
  <c r="R99" i="4"/>
  <c r="X225" i="4"/>
  <c r="Y225" i="4"/>
  <c r="Z225" i="4"/>
  <c r="AA225" i="4"/>
  <c r="AB225" i="4"/>
  <c r="X226" i="4"/>
  <c r="Y226" i="4"/>
  <c r="Z226" i="4"/>
  <c r="AA226" i="4"/>
  <c r="AB226" i="4"/>
  <c r="X244" i="4"/>
  <c r="Y244" i="4"/>
  <c r="Z244" i="4"/>
  <c r="AA244" i="4"/>
  <c r="AB244" i="4"/>
  <c r="X245" i="4"/>
  <c r="Y245" i="4"/>
  <c r="Z245" i="4"/>
  <c r="AA245" i="4"/>
  <c r="AB245" i="4"/>
  <c r="X254" i="4"/>
  <c r="Y254" i="4"/>
  <c r="Z254" i="4"/>
  <c r="AA254" i="4"/>
  <c r="AB254" i="4"/>
  <c r="X255" i="4"/>
  <c r="Y255" i="4"/>
  <c r="Z255" i="4"/>
  <c r="AA255" i="4"/>
  <c r="AB255" i="4"/>
  <c r="X206" i="4"/>
  <c r="Y206" i="4"/>
  <c r="Z206" i="4"/>
  <c r="AA206" i="4"/>
  <c r="AB206" i="4"/>
  <c r="X216" i="4"/>
  <c r="Y216" i="4"/>
  <c r="Z216" i="4"/>
  <c r="AA216" i="4"/>
  <c r="AB216" i="4"/>
  <c r="X217" i="4"/>
  <c r="Y217" i="4"/>
  <c r="Z217" i="4"/>
  <c r="AA217" i="4"/>
  <c r="AB217" i="4"/>
  <c r="AA184" i="4" l="1"/>
  <c r="Z184" i="4"/>
  <c r="Z183" i="4" s="1"/>
  <c r="Y184" i="4"/>
  <c r="AB184" i="4"/>
  <c r="X184" i="4"/>
  <c r="AB183" i="4"/>
  <c r="AA183" i="4"/>
  <c r="Y183" i="4"/>
  <c r="X183" i="4"/>
  <c r="Y268" i="4"/>
  <c r="Z268" i="4"/>
  <c r="AA268" i="4"/>
  <c r="AB268" i="4"/>
  <c r="X268" i="4"/>
  <c r="R44" i="4"/>
  <c r="S25" i="4" s="1"/>
  <c r="AA52" i="4"/>
  <c r="AB52" i="4"/>
  <c r="S51" i="4"/>
  <c r="S50" i="4" s="1"/>
  <c r="T51" i="4"/>
  <c r="T50" i="4" s="1"/>
  <c r="U51" i="4"/>
  <c r="U50" i="4" s="1"/>
  <c r="V51" i="4"/>
  <c r="V50" i="4" s="1"/>
  <c r="W51" i="4"/>
  <c r="W50" i="4" s="1"/>
  <c r="X51" i="4"/>
  <c r="X50" i="4" s="1"/>
  <c r="Y51" i="4"/>
  <c r="Y50" i="4" s="1"/>
  <c r="Z51" i="4"/>
  <c r="Z50" i="4" s="1"/>
  <c r="AA51" i="4"/>
  <c r="AA50" i="4" s="1"/>
  <c r="X58" i="4"/>
  <c r="Y58" i="4"/>
  <c r="Z58" i="4"/>
  <c r="AA58" i="4"/>
  <c r="AB58" i="4"/>
  <c r="S58" i="4"/>
  <c r="T58" i="4"/>
  <c r="U58" i="4"/>
  <c r="V58" i="4"/>
  <c r="W58" i="4"/>
  <c r="S29" i="4"/>
  <c r="T29" i="4"/>
  <c r="U29" i="4"/>
  <c r="V29" i="4"/>
  <c r="W29" i="4"/>
  <c r="S43" i="4"/>
  <c r="S42" i="4" s="1"/>
  <c r="R43" i="4"/>
  <c r="R42" i="4" s="1"/>
  <c r="R29" i="4"/>
  <c r="Z25" i="4" l="1"/>
  <c r="Y25" i="4"/>
  <c r="W25" i="4"/>
  <c r="V25" i="4"/>
  <c r="U25" i="4"/>
  <c r="T25" i="4"/>
  <c r="X25" i="4"/>
  <c r="AB25" i="4"/>
  <c r="AA25" i="4"/>
  <c r="X52" i="4"/>
  <c r="Z52" i="4"/>
  <c r="Y52" i="4"/>
  <c r="Z28" i="4"/>
  <c r="Z27" i="4" s="1"/>
  <c r="X28" i="4"/>
  <c r="X27" i="4" s="1"/>
  <c r="W28" i="4"/>
  <c r="W27" i="4" s="1"/>
  <c r="Y28" i="4"/>
  <c r="Y27" i="4" s="1"/>
  <c r="V28" i="4"/>
  <c r="V27" i="4" s="1"/>
  <c r="U28" i="4"/>
  <c r="U27" i="4" s="1"/>
  <c r="AB28" i="4"/>
  <c r="T28" i="4"/>
  <c r="T27" i="4" s="1"/>
  <c r="AA28" i="4"/>
  <c r="AA27" i="4" s="1"/>
  <c r="S28" i="4"/>
  <c r="S27" i="4" s="1"/>
  <c r="R28" i="4"/>
  <c r="AB51" i="4"/>
  <c r="AA23" i="4" l="1"/>
  <c r="X23" i="4"/>
  <c r="Z23" i="4"/>
  <c r="Y23" i="4"/>
  <c r="AB50" i="4"/>
  <c r="AB27" i="4" s="1"/>
  <c r="AB23" i="4" s="1"/>
  <c r="R53" i="4"/>
  <c r="W272" i="4"/>
  <c r="V272" i="4"/>
  <c r="U272" i="4"/>
  <c r="T272" i="4"/>
  <c r="S272" i="4"/>
  <c r="R272" i="4"/>
  <c r="W271" i="4"/>
  <c r="W269" i="4" s="1"/>
  <c r="V271" i="4"/>
  <c r="V269" i="4" s="1"/>
  <c r="U271" i="4"/>
  <c r="U269" i="4" s="1"/>
  <c r="T271" i="4"/>
  <c r="T269" i="4" s="1"/>
  <c r="S271" i="4"/>
  <c r="S269" i="4" s="1"/>
  <c r="R271" i="4"/>
  <c r="R269" i="4" s="1"/>
  <c r="W270" i="4"/>
  <c r="W268" i="4" s="1"/>
  <c r="V270" i="4"/>
  <c r="V268" i="4" s="1"/>
  <c r="U270" i="4"/>
  <c r="U268" i="4" s="1"/>
  <c r="T270" i="4"/>
  <c r="T268" i="4" s="1"/>
  <c r="S270" i="4"/>
  <c r="S268" i="4" s="1"/>
  <c r="R270" i="4"/>
  <c r="R268" i="4" s="1"/>
  <c r="W267" i="4"/>
  <c r="V267" i="4"/>
  <c r="U267" i="4"/>
  <c r="T267" i="4"/>
  <c r="S267" i="4"/>
  <c r="R267" i="4"/>
  <c r="W98" i="4"/>
  <c r="W91" i="4" s="1"/>
  <c r="V98" i="4"/>
  <c r="V91" i="4" s="1"/>
  <c r="U98" i="4"/>
  <c r="U91" i="4" s="1"/>
  <c r="T98" i="4"/>
  <c r="T91" i="4" s="1"/>
  <c r="S98" i="4"/>
  <c r="S91" i="4" s="1"/>
  <c r="R98" i="4"/>
  <c r="R91" i="4" s="1"/>
  <c r="W97" i="4"/>
  <c r="V97" i="4"/>
  <c r="U97" i="4"/>
  <c r="T97" i="4"/>
  <c r="S97" i="4"/>
  <c r="R97" i="4"/>
  <c r="R260" i="4"/>
  <c r="R254" i="4" s="1"/>
  <c r="W255" i="4"/>
  <c r="V255" i="4"/>
  <c r="U255" i="4"/>
  <c r="T255" i="4"/>
  <c r="S255" i="4"/>
  <c r="R255" i="4"/>
  <c r="W254" i="4"/>
  <c r="V254" i="4"/>
  <c r="U254" i="4"/>
  <c r="U184" i="4" s="1"/>
  <c r="T254" i="4"/>
  <c r="S254" i="4"/>
  <c r="R250" i="4"/>
  <c r="W245" i="4"/>
  <c r="V245" i="4"/>
  <c r="U245" i="4"/>
  <c r="T245" i="4"/>
  <c r="S245" i="4"/>
  <c r="R245" i="4"/>
  <c r="W244" i="4"/>
  <c r="V244" i="4"/>
  <c r="T244" i="4"/>
  <c r="S244" i="4"/>
  <c r="W226" i="4"/>
  <c r="V226" i="4"/>
  <c r="U226" i="4"/>
  <c r="T226" i="4"/>
  <c r="S226" i="4"/>
  <c r="R226" i="4"/>
  <c r="W225" i="4"/>
  <c r="V225" i="4"/>
  <c r="U225" i="4"/>
  <c r="T225" i="4"/>
  <c r="S225" i="4"/>
  <c r="R225" i="4"/>
  <c r="W217" i="4"/>
  <c r="V217" i="4"/>
  <c r="U217" i="4"/>
  <c r="T217" i="4"/>
  <c r="S217" i="4"/>
  <c r="R217" i="4"/>
  <c r="W216" i="4"/>
  <c r="V216" i="4"/>
  <c r="T216" i="4"/>
  <c r="S216" i="4"/>
  <c r="R206" i="4"/>
  <c r="W206" i="4"/>
  <c r="W184" i="4" s="1"/>
  <c r="V206" i="4"/>
  <c r="T206" i="4"/>
  <c r="T184" i="4" s="1"/>
  <c r="S206" i="4"/>
  <c r="S184" i="4" s="1"/>
  <c r="V184" i="4" l="1"/>
  <c r="S183" i="4"/>
  <c r="S23" i="4" s="1"/>
  <c r="W183" i="4"/>
  <c r="T183" i="4"/>
  <c r="T23" i="4" s="1"/>
  <c r="U183" i="4"/>
  <c r="U23" i="4" s="1"/>
  <c r="V183" i="4"/>
  <c r="R224" i="4"/>
  <c r="U92" i="4"/>
  <c r="U93" i="4" s="1"/>
  <c r="R244" i="4"/>
  <c r="R92" i="4"/>
  <c r="R93" i="4" s="1"/>
  <c r="R94" i="4"/>
  <c r="R90" i="4" s="1"/>
  <c r="T94" i="4"/>
  <c r="T90" i="4" s="1"/>
  <c r="V94" i="4"/>
  <c r="V90" i="4" s="1"/>
  <c r="S92" i="4"/>
  <c r="S93" i="4" s="1"/>
  <c r="W92" i="4"/>
  <c r="W93" i="4" s="1"/>
  <c r="T92" i="4"/>
  <c r="T93" i="4" s="1"/>
  <c r="S94" i="4"/>
  <c r="S90" i="4" s="1"/>
  <c r="U94" i="4"/>
  <c r="U90" i="4" s="1"/>
  <c r="W94" i="4"/>
  <c r="W90" i="4" s="1"/>
  <c r="R216" i="4"/>
  <c r="R184" i="4" s="1"/>
  <c r="V92" i="4"/>
  <c r="V93" i="4" s="1"/>
  <c r="R183" i="4" l="1"/>
  <c r="W23" i="4"/>
  <c r="V23" i="4"/>
  <c r="S52" i="4"/>
  <c r="W52" i="4"/>
  <c r="T52" i="4"/>
  <c r="U52" i="4"/>
  <c r="V52" i="4"/>
  <c r="R51" i="4"/>
  <c r="R50" i="4" s="1"/>
  <c r="R27" i="4" s="1"/>
  <c r="R23" i="4" l="1"/>
  <c r="AB26" i="4"/>
  <c r="V26" i="4"/>
  <c r="AA26" i="4"/>
  <c r="T26" i="4"/>
  <c r="Z26" i="4"/>
  <c r="U26" i="4"/>
  <c r="W26" i="4"/>
  <c r="S26" i="4"/>
  <c r="Y26" i="4"/>
  <c r="X26" i="4"/>
</calcChain>
</file>

<file path=xl/sharedStrings.xml><?xml version="1.0" encoding="utf-8"?>
<sst xmlns="http://schemas.openxmlformats.org/spreadsheetml/2006/main" count="1204" uniqueCount="313">
  <si>
    <t>Муниципальная программа, всего</t>
  </si>
  <si>
    <t>тысяч кв. м</t>
  </si>
  <si>
    <t>Приложение 1 
к постановлению администрации города Твери
от «_____» _________________  2018 №  _________</t>
  </si>
  <si>
    <t>Характеристика  муниципальной программы города Твери</t>
  </si>
  <si>
    <t>Ответственный исполнитель муниципальной программы города Твери - Департамент дорожного хозяйства, благоустройства и транспорта администрации города Твери</t>
  </si>
  <si>
    <t>Принятые обозначения и сокращения:</t>
  </si>
  <si>
    <t>Направление</t>
  </si>
  <si>
    <t>Тип струк-турного элемента</t>
  </si>
  <si>
    <t>Структурный элемент (муниципальный проект, комплекс процессных мероприятий)</t>
  </si>
  <si>
    <t>Задача муниципального проекта, комплекса процессных мероприятий</t>
  </si>
  <si>
    <t>Дополнительный аналитический код</t>
  </si>
  <si>
    <t>Мероприятие
(результат)</t>
  </si>
  <si>
    <t>Ответственный исполнитель, соисполнитель, участник муниципальной программы</t>
  </si>
  <si>
    <t>Направление расходов  (КЦСР 10 знаков)</t>
  </si>
  <si>
    <t>Код АИП</t>
  </si>
  <si>
    <t xml:space="preserve">Код бюджетной классификации 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</si>
  <si>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</si>
  <si>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Финансовый год, предшествующий году начала реализации государственной программы, 
2025 год</t>
  </si>
  <si>
    <t>Годы реализации муниципальной программы</t>
  </si>
  <si>
    <t>2. Цель – цель муниципальной программы</t>
  </si>
  <si>
    <t>3. Направление – направление муниципальной программы</t>
  </si>
  <si>
    <t>4. Задача – задача муниципального проекта, комплекса процессных мероприятий</t>
  </si>
  <si>
    <t>5. Мероприятие (результат) – мероприятие муниципального проекта, комплекса процессных мероприятий</t>
  </si>
  <si>
    <t xml:space="preserve">«Формирование современной городской среды» </t>
  </si>
  <si>
    <t>тыс. руб.</t>
  </si>
  <si>
    <r>
      <rPr>
        <b/>
        <sz val="12"/>
        <rFont val="Times New Roman"/>
        <family val="1"/>
        <charset val="204"/>
      </rPr>
      <t>Административное мероприятие 2.07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</si>
  <si>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t>да - 1
нет - 0</t>
  </si>
  <si>
    <t>штук</t>
  </si>
  <si>
    <t>куб. м</t>
  </si>
  <si>
    <r>
      <rPr>
        <b/>
        <sz val="12"/>
        <rFont val="Times New Roman"/>
        <family val="1"/>
        <charset val="204"/>
      </rPr>
      <t xml:space="preserve">Цель </t>
    </r>
    <r>
      <rPr>
        <sz val="12"/>
        <rFont val="Times New Roman"/>
        <family val="1"/>
        <charset val="204"/>
      </rPr>
      <t>«Повышение комфортности городской среды на территории города Твери»</t>
    </r>
  </si>
  <si>
    <t>6. Параметр – Параметр цели муниципальной программы, Параметр задачи муниципального проекта, Параметр задачи комплекса процессных мероприятий</t>
  </si>
  <si>
    <t>7. Параметр меропрития  (результата) – Параметр мероприятия структурного элемента муниципальной программы</t>
  </si>
  <si>
    <t xml:space="preserve">Параметр 2
«Площадь территорий общего пользования, благоустроенных за счет субсидии из областного бюджета на обустройство мест массового отдыха населения (городских парков)» </t>
  </si>
  <si>
    <t>Параметр 1 
«Количество принятых заявок»</t>
  </si>
  <si>
    <t xml:space="preserve">Показатель 2 
«Общая площадь благоустроенных дворовых территорий» </t>
  </si>
  <si>
    <t xml:space="preserve">Показатель 3 
«Доля площади благоустроенных дворовых территорий от общей площади дворовых территорий» </t>
  </si>
  <si>
    <t>Показатель 1 
«Объем вывезенного твердых коммунальных отходов с территории города»</t>
  </si>
  <si>
    <t xml:space="preserve">Параметр 2 
«Площадь обустроенных общественных пространств» </t>
  </si>
  <si>
    <t xml:space="preserve">Показатель 1 
«Общее количество проектов благоустройства дворовых территорий» </t>
  </si>
  <si>
    <t>Параметр 1
«Общая площадь обустроенных дворовых территорий»</t>
  </si>
  <si>
    <t>Параметр 2
«Общее количество обустроенных дворовых территорий»</t>
  </si>
  <si>
    <t>Параметр 3
«Площадь обустроенных дворовых территорий в Заволжском районе»</t>
  </si>
  <si>
    <t>Параметр 4
«Количество обустроенных дворовых территорий в Заволжском районе»</t>
  </si>
  <si>
    <t>Параметр 4
«Площадь обустроенных дворовых территорий в Пролетарском районе»</t>
  </si>
  <si>
    <t>Параметр 5
«Количество обустроенных дворовых территорий в Пролетарском районе»</t>
  </si>
  <si>
    <t>Параметр 6
«Площадь обустроенных дворовых территорий в Московском районе»</t>
  </si>
  <si>
    <t>Параметр 7
«Количество обустроенных дворовых территорий в Московском районе»</t>
  </si>
  <si>
    <t>Параметр 8
«Площадь обустроенных дворовых территорий в Центральном районе»</t>
  </si>
  <si>
    <t>Параметр 9
«Количество обустроенных дворовых территорий в Центральном районе»</t>
  </si>
  <si>
    <t>Параметр 10
«Площадь обустроенных дворовых территорий (департамент финансов)»</t>
  </si>
  <si>
    <t>Параметр 11
«Количество обустроенных дворовых территорий (департамент финансов)»</t>
  </si>
  <si>
    <t>0</t>
  </si>
  <si>
    <t>4</t>
  </si>
  <si>
    <t>3</t>
  </si>
  <si>
    <t>1</t>
  </si>
  <si>
    <t>-</t>
  </si>
  <si>
    <t>И</t>
  </si>
  <si>
    <t>2</t>
  </si>
  <si>
    <t>1401П00000</t>
  </si>
  <si>
    <t>П</t>
  </si>
  <si>
    <t>1401П17000
1401П17N00</t>
  </si>
  <si>
    <t>Прог-рамма</t>
  </si>
  <si>
    <t>280-пп</t>
  </si>
  <si>
    <t xml:space="preserve">Задача 2 
«Благоустройство дворовых территорий» </t>
  </si>
  <si>
    <r>
      <rPr>
        <b/>
        <sz val="12"/>
        <rFont val="Times New Roman"/>
        <family val="1"/>
        <charset val="204"/>
      </rPr>
      <t>Мероприятие 2.01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</si>
  <si>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t>Задача 3                                                 
«Обеспечение надлежащего уровня санитарного состояния территории города»</t>
  </si>
  <si>
    <t>Параметр 1                                        
«Площадь содержания и благоустройства муниципальных кладбищ (в рамках муниципального задания)»</t>
  </si>
  <si>
    <t>00000</t>
  </si>
  <si>
    <t>55551</t>
  </si>
  <si>
    <t>А5551</t>
  </si>
  <si>
    <t>балл</t>
  </si>
  <si>
    <t>6</t>
  </si>
  <si>
    <t>5</t>
  </si>
  <si>
    <t>19300</t>
  </si>
  <si>
    <t>01450</t>
  </si>
  <si>
    <t>S1450</t>
  </si>
  <si>
    <t>99999</t>
  </si>
  <si>
    <t>1401П17N00</t>
  </si>
  <si>
    <t>1401П17000</t>
  </si>
  <si>
    <t>1401П10000</t>
  </si>
  <si>
    <t>3.1</t>
  </si>
  <si>
    <t>Муниципальные проекты</t>
  </si>
  <si>
    <t>14</t>
  </si>
  <si>
    <t>01</t>
  </si>
  <si>
    <t>02</t>
  </si>
  <si>
    <t>05</t>
  </si>
  <si>
    <t>00</t>
  </si>
  <si>
    <t>06</t>
  </si>
  <si>
    <t>17000</t>
  </si>
  <si>
    <t>03</t>
  </si>
  <si>
    <t>04</t>
  </si>
  <si>
    <t>07</t>
  </si>
  <si>
    <t>08</t>
  </si>
  <si>
    <t>09</t>
  </si>
  <si>
    <t>11</t>
  </si>
  <si>
    <t>12</t>
  </si>
  <si>
    <t>14 1 И4 00000</t>
  </si>
  <si>
    <t>14 1 И4 55551</t>
  </si>
  <si>
    <t>14 1 И4 А5551</t>
  </si>
  <si>
    <t>14 2 00 00000</t>
  </si>
  <si>
    <t>14 2 01 00000</t>
  </si>
  <si>
    <t>14 2 00 0000</t>
  </si>
  <si>
    <t>14 2 01 S1450</t>
  </si>
  <si>
    <t xml:space="preserve"> </t>
  </si>
  <si>
    <t>14 3 1П 00000</t>
  </si>
  <si>
    <t>14 3 00 00000</t>
  </si>
  <si>
    <t>14 3 1П 9И000</t>
  </si>
  <si>
    <t>14 4 00 00000</t>
  </si>
  <si>
    <t>14 4 01 00000</t>
  </si>
  <si>
    <t>14 4 01 99999</t>
  </si>
  <si>
    <t>14 4 02 0000</t>
  </si>
  <si>
    <t>14 4 02 99999</t>
  </si>
  <si>
    <t xml:space="preserve">1. Муниципальная программа – муниципальная программа города Твери «Формирование современной городской среды» </t>
  </si>
  <si>
    <r>
      <rPr>
        <b/>
        <i/>
        <sz val="12"/>
        <rFont val="Times New Roman"/>
        <family val="1"/>
        <charset val="204"/>
      </rPr>
      <t xml:space="preserve">Мероприятие 1.01
</t>
    </r>
    <r>
      <rPr>
        <i/>
        <sz val="12"/>
        <rFont val="Times New Roman"/>
        <family val="1"/>
        <charset val="204"/>
      </rPr>
      <t>«Реализация инициативных проектов»</t>
    </r>
  </si>
  <si>
    <r>
      <rPr>
        <b/>
        <sz val="12"/>
        <rFont val="Times New Roman"/>
        <family val="1"/>
        <charset val="204"/>
      </rPr>
      <t xml:space="preserve">Мероприятие 1.01   </t>
    </r>
    <r>
      <rPr>
        <sz val="12"/>
        <rFont val="Times New Roman"/>
        <family val="1"/>
        <charset val="204"/>
      </rPr>
      <t xml:space="preserve">                          
«Благоустройство парка Победы»</t>
    </r>
  </si>
  <si>
    <t>ед.</t>
  </si>
  <si>
    <r>
      <t>1.Муниципальный проект «Благоустройство общественных территорий города Твери»,</t>
    </r>
    <r>
      <rPr>
        <sz val="12"/>
        <rFont val="Times New Roman"/>
        <family val="1"/>
        <charset val="204"/>
      </rPr>
      <t xml:space="preserve"> реализуемый в рамках регионального проекта «Формирование комфортной городской среды», входящий в состав национального проекта «Инфраструктура для жизни»</t>
    </r>
  </si>
  <si>
    <r>
      <t>Показатель 1 «Вводимая мощность объектов</t>
    </r>
    <r>
      <rPr>
        <sz val="12"/>
        <rFont val="Times New Roman"/>
        <family val="1"/>
        <charset val="204"/>
      </rPr>
      <t>»</t>
    </r>
  </si>
  <si>
    <t xml:space="preserve">Показатель 2 «Доля благоустроенных дворовых территорий от общего количества дворовых территорий» </t>
  </si>
  <si>
    <t xml:space="preserve">Показатель 1 «Доля площади благоустроенных  общественных территорий  от общей площади общественных территорий» </t>
  </si>
  <si>
    <r>
      <rPr>
        <b/>
        <sz val="12"/>
        <rFont val="Times New Roman"/>
        <family val="1"/>
        <charset val="204"/>
      </rPr>
      <t xml:space="preserve">Мероприятие 1.01 </t>
    </r>
    <r>
      <rPr>
        <sz val="12"/>
        <rFont val="Times New Roman"/>
        <family val="1"/>
        <charset val="204"/>
      </rPr>
      <t>«Благоустройтво территорий общего пользования» (в рамках федерального проекта «Формирование комфортной городской среды»)</t>
    </r>
  </si>
  <si>
    <t>процент</t>
  </si>
  <si>
    <t>тыс. м2</t>
  </si>
  <si>
    <t>м2</t>
  </si>
  <si>
    <t>м3</t>
  </si>
  <si>
    <t>смен</t>
  </si>
  <si>
    <t>ед. измерения</t>
  </si>
  <si>
    <t>Параметр 2 «Количество ежеквартальных отчетов о реализации мероприятий проектов благоустройства общественных территорий на территории города Твери, представленных в Министерство энергетики и жилищно-коммунального хозяйства Тверской области»</t>
  </si>
  <si>
    <r>
      <t xml:space="preserve">Мероприятие 1.02 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пользования», 1 - выполнено, 0 - не выполнено</t>
    </r>
  </si>
  <si>
    <r>
      <t xml:space="preserve">Мероприятие 1.03 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конкурсе», 1 -выполнено, 0 - не выполнено</t>
    </r>
  </si>
  <si>
    <t xml:space="preserve">Параметр 1 «Количество разработанных дизайн-проектов» </t>
  </si>
  <si>
    <t xml:space="preserve">Параметр 1 «Количество заявок, поданных на конкурс» </t>
  </si>
  <si>
    <r>
      <t xml:space="preserve">2. Муниципальный проект «Создание условий для обустройства мест массового отдыха населения (городских парков) на территории города Твери», </t>
    </r>
    <r>
      <rPr>
        <sz val="12"/>
        <rFont val="Times New Roman"/>
        <family val="1"/>
        <charset val="204"/>
      </rPr>
      <t>реализуемый в рамках регионального проекта «Благоустройство мест массового отдыха населения (городских парков)»</t>
    </r>
  </si>
  <si>
    <t>Показатель 1 «Площадь благоустройства территорий общего пользования»</t>
  </si>
  <si>
    <t xml:space="preserve">Параметр 1 «Количество территорий общего пользования, благоустроенных за счет субсидии из областного бюджета на обустройство мест массового отдыха населения (городских парков)» </t>
  </si>
  <si>
    <t>Показатель 1 «Количество инициативных проектов (по благоустройству дворовых территорий)»</t>
  </si>
  <si>
    <r>
      <rPr>
        <b/>
        <sz val="12"/>
        <rFont val="Times New Roman"/>
        <family val="1"/>
        <charset val="204"/>
      </rPr>
      <t xml:space="preserve">Мероприятие 1.01 </t>
    </r>
    <r>
      <rPr>
        <sz val="12"/>
        <rFont val="Times New Roman"/>
        <family val="1"/>
        <charset val="204"/>
      </rPr>
      <t>«Реализация программы по поддержке местных инициатив»</t>
    </r>
  </si>
  <si>
    <t>Параметр 1 «Общая площадь благоустроенных дворовых территорий»</t>
  </si>
  <si>
    <t>Параметр 2 «Общее количество благоустроенных дворовых территорий»</t>
  </si>
  <si>
    <r>
      <rPr>
        <b/>
        <i/>
        <sz val="12"/>
        <rFont val="Times New Roman"/>
        <family val="1"/>
        <charset val="204"/>
      </rPr>
      <t xml:space="preserve">Мероприятие 1.01 </t>
    </r>
    <r>
      <rPr>
        <i/>
        <sz val="12"/>
        <rFont val="Times New Roman"/>
        <family val="1"/>
        <charset val="204"/>
      </rPr>
      <t>«Реализация программы по поддержке местных инициатив»</t>
    </r>
  </si>
  <si>
    <t>Параметр 3 «Площадь благоустроенных дворовых территорий в Заволжском районе»</t>
  </si>
  <si>
    <t>Параметр 4 «Количество благоустроенных дворовых территорий в Заволжском районе»</t>
  </si>
  <si>
    <r>
      <t xml:space="preserve">Мероприятие 1.01 </t>
    </r>
    <r>
      <rPr>
        <i/>
        <sz val="12"/>
        <rFont val="Times New Roman"/>
        <family val="1"/>
        <charset val="204"/>
      </rPr>
      <t>«Реализация программы по поддержке местных инициатив»</t>
    </r>
  </si>
  <si>
    <t>Параметр 5 «Площадь благоустроенных дворовых территорий в Пролетарском районе»</t>
  </si>
  <si>
    <t>Параметр 6 «Количество благоустроенных дворовых территорий в Пролетарском районе»</t>
  </si>
  <si>
    <t>Параметр 7 «Площадь благоустроенных дворовых территорий в Московском районе»</t>
  </si>
  <si>
    <t>Параметр 8 «Количество благоустроенных дворовых территорий в Московском районе»</t>
  </si>
  <si>
    <t>Параметр 9 «Площадь благоустроенных дворовых территорий в Центральном районе»</t>
  </si>
  <si>
    <t>Параметр 10 «Количество благоустроенных дворовых территорий в Центральном районе»</t>
  </si>
  <si>
    <t>Параметр 11 «Площадь благоустроенных дворовых территорий (департамент дорожного хозяйства, благоустройства и транспорта)»</t>
  </si>
  <si>
    <t>Параметр 12 «Количество благоустроенных дворовых территорий (департамент дорожного хозяйства, благоустройства и транспорта)»</t>
  </si>
  <si>
    <t>Показатель 1 «Количество инициативных проектов (по благоустройству дворовых территорий)»  (за счет собственных средств)</t>
  </si>
  <si>
    <r>
      <rPr>
        <b/>
        <sz val="12"/>
        <rFont val="Times New Roman"/>
        <family val="1"/>
        <charset val="204"/>
      </rPr>
      <t xml:space="preserve">Мероприятие 1.01 </t>
    </r>
    <r>
      <rPr>
        <sz val="12"/>
        <rFont val="Times New Roman"/>
        <family val="1"/>
        <charset val="204"/>
      </rPr>
      <t>«Реализация инициативных проектов»</t>
    </r>
  </si>
  <si>
    <t>Параметр 1 «Общая площадь обустроенных дворовых территорий»</t>
  </si>
  <si>
    <t>Параметр 2 «Общее количество обустроенных дворовых территорий»</t>
  </si>
  <si>
    <r>
      <t xml:space="preserve">Мероприятие 1.01 </t>
    </r>
    <r>
      <rPr>
        <i/>
        <sz val="12"/>
        <rFont val="Times New Roman"/>
        <family val="1"/>
        <charset val="204"/>
      </rPr>
      <t>«Реализация инициативных проектов»</t>
    </r>
  </si>
  <si>
    <t>Параметр 3 «Площадь обустроенных дворовых территорий в Заволжском районе»</t>
  </si>
  <si>
    <t>Параметр 4 «Количество обустроенных дворовых территорий в Заволжском районе»</t>
  </si>
  <si>
    <r>
      <rPr>
        <b/>
        <i/>
        <sz val="12"/>
        <rFont val="Times New Roman"/>
        <family val="1"/>
        <charset val="204"/>
      </rPr>
      <t xml:space="preserve">Мероприятие 1.01 </t>
    </r>
    <r>
      <rPr>
        <i/>
        <sz val="12"/>
        <rFont val="Times New Roman"/>
        <family val="1"/>
        <charset val="204"/>
      </rPr>
      <t>«Реализация инициативных проектов»</t>
    </r>
  </si>
  <si>
    <t xml:space="preserve">Показатель 1 «Количество объектов» </t>
  </si>
  <si>
    <t>Параметр 1 «Количество мест захоронения»</t>
  </si>
  <si>
    <r>
      <t xml:space="preserve">Мероприятие 1.01 </t>
    </r>
    <r>
      <rPr>
        <sz val="12"/>
        <rFont val="Times New Roman"/>
        <family val="1"/>
        <charset val="204"/>
      </rPr>
      <t>«Новое кладбище (в т.ч. ПИР)»</t>
    </r>
  </si>
  <si>
    <t>Показатель 1 «Площадь содержания объектов благоустройства и озеленения»</t>
  </si>
  <si>
    <r>
      <t xml:space="preserve">Мероприятие 1.01 </t>
    </r>
    <r>
      <rPr>
        <sz val="12"/>
        <rFont val="Times New Roman"/>
        <family val="1"/>
        <charset val="204"/>
      </rPr>
      <t>«Организация благоустройства и озеленения» (в рамках муниципального задания МБУ «Зеленстрой»)»</t>
    </r>
  </si>
  <si>
    <t>Параметр 1 «Площадь цветников, подлежащих содержанию на территории города»</t>
  </si>
  <si>
    <t>Параметр 2 «Количество установленных конструкций вертикального озеленения на территории города»</t>
  </si>
  <si>
    <t>Параметр 3 «Количество деревьев, охваченных работами по омолаживающей обрезке и валке на территории города»</t>
  </si>
  <si>
    <t>Параметр 4 «Объем вывезенных порубочных остатков после обрезки и валки деревьев»</t>
  </si>
  <si>
    <t>Параметр 5 «Площадь ремонта объектов благоустройства на территории города»</t>
  </si>
  <si>
    <t>Параметр 6 «Площадь содержания парков и скверов на территории города»</t>
  </si>
  <si>
    <t>Параметр 7 «Количество рабочих смен по использованию, содержанию, техническому оснащению парковок (парковочных мест) на платной основе»</t>
  </si>
  <si>
    <r>
      <t xml:space="preserve">Мероприятие 1.02 </t>
    </r>
    <r>
      <rPr>
        <sz val="12"/>
        <rFont val="Times New Roman"/>
        <family val="1"/>
        <charset val="204"/>
      </rPr>
      <t xml:space="preserve">«Содержание общественных пространств и зон отдыха (в рамках муниципального задания МАУ «Дирекция парков»)» </t>
    </r>
  </si>
  <si>
    <t>Параметр 1 «Площадь содержания общественных пространств и зон отдыха»</t>
  </si>
  <si>
    <t xml:space="preserve">Параметр 1 «Площадь содержания территории общего пользования» </t>
  </si>
  <si>
    <r>
      <t xml:space="preserve">Мероприятие 1.04 </t>
    </r>
    <r>
      <rPr>
        <sz val="12"/>
        <rFont val="Times New Roman"/>
        <family val="1"/>
        <charset val="204"/>
      </rPr>
      <t xml:space="preserve">«Обеспечение уличного освещения города» </t>
    </r>
  </si>
  <si>
    <t xml:space="preserve">Параметр 1 «Количество обслуживаемых светоточек на территории города»
</t>
  </si>
  <si>
    <t xml:space="preserve">Параметр 2 «Доля действующих светильников, работающих в вечернем и ночном режимах (не менее указанного значения)»
</t>
  </si>
  <si>
    <r>
      <t xml:space="preserve">Мероприятие 1.05 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</si>
  <si>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t>Параметр 1 «Количество обслуживаемых программно-аппаратных комплексов платного парковочного пространства»</t>
  </si>
  <si>
    <r>
      <rPr>
        <b/>
        <sz val="12"/>
        <rFont val="Times New Roman"/>
        <family val="1"/>
        <charset val="204"/>
      </rPr>
      <t xml:space="preserve">Мероприятие 1.06 </t>
    </r>
    <r>
      <rPr>
        <sz val="12"/>
        <rFont val="Times New Roman"/>
        <family val="1"/>
        <charset val="204"/>
      </rPr>
      <t>«Обеспечение надлежащего состояния фонтанов на территории города»</t>
    </r>
  </si>
  <si>
    <t>Параметр 1 «Количество обслуживаемых фонтанов»</t>
  </si>
  <si>
    <r>
      <rPr>
        <b/>
        <i/>
        <sz val="12"/>
        <rFont val="Times New Roman"/>
        <family val="1"/>
        <charset val="204"/>
      </rPr>
      <t xml:space="preserve">Мероприятие 1.06 </t>
    </r>
    <r>
      <rPr>
        <i/>
        <sz val="12"/>
        <rFont val="Times New Roman"/>
        <family val="1"/>
        <charset val="204"/>
      </rPr>
      <t>«Обеспечение надлежащего состояния фонтанов на территории города»</t>
    </r>
  </si>
  <si>
    <t>Параметр 2 «Количество обслуживаемых фонтанов на территории Заволжского района»</t>
  </si>
  <si>
    <t>Параметр 3 «Количество обслуживаемых фонтанов на территории Пролетарского района»</t>
  </si>
  <si>
    <t>Параметр 4 «Количество обслуживаемых фонтанов на территории Московского района»</t>
  </si>
  <si>
    <t>Параметр 5 «Количество обслуживаемых фонтанов на территории Центрального района»</t>
  </si>
  <si>
    <r>
      <rPr>
        <b/>
        <sz val="12"/>
        <rFont val="Times New Roman"/>
        <family val="1"/>
        <charset val="204"/>
      </rPr>
      <t xml:space="preserve">Мероприятие 1.07 </t>
    </r>
    <r>
      <rPr>
        <sz val="12"/>
        <rFont val="Times New Roman"/>
        <family val="1"/>
        <charset val="204"/>
      </rPr>
      <t>«Обеспечение надлежащего состояния воинских и братских захоронений»</t>
    </r>
  </si>
  <si>
    <t>Параметр 1 «Количество обслуживаемых воинских и братских захоронений»</t>
  </si>
  <si>
    <r>
      <rPr>
        <b/>
        <i/>
        <sz val="12"/>
        <rFont val="Times New Roman"/>
        <family val="1"/>
        <charset val="204"/>
      </rPr>
      <t xml:space="preserve">Мероприятие 1.07 </t>
    </r>
    <r>
      <rPr>
        <i/>
        <sz val="12"/>
        <rFont val="Times New Roman"/>
        <family val="1"/>
        <charset val="204"/>
      </rPr>
      <t>«Обеспечение надлежащего состояния воинских и братских захоронений»</t>
    </r>
  </si>
  <si>
    <t>Параметр 2 «Количество обслуживаемых воинских и братских захоронений на территории Заволжского района»</t>
  </si>
  <si>
    <t>Параметр 3 «Количество обслуживаемых воинских и братских захоронений на территории Пролетарского района»</t>
  </si>
  <si>
    <t>Параметр 4 «Количество обслуживаемых воинских и братских захоронений на территории Московского района»</t>
  </si>
  <si>
    <r>
      <t xml:space="preserve">Мероприятие 1.08 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</si>
  <si>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t>Параметр 1 «Общее количество устроенной праздничной светотехнической иллюминации»</t>
  </si>
  <si>
    <t>Параметр 2 «Общее количество установленных елей»</t>
  </si>
  <si>
    <t>Параметр 3 «Количество демонтированных нестационарных торговых объектов, рекламных конструкций и иных объектов на территории города»</t>
  </si>
  <si>
    <r>
      <t xml:space="preserve">Мероприятие 1.08 </t>
    </r>
    <r>
      <rPr>
        <i/>
        <sz val="12"/>
        <rFont val="Times New Roman"/>
        <family val="1"/>
        <charset val="204"/>
      </rPr>
      <t>«Наружное оформление территории города»</t>
    </r>
  </si>
  <si>
    <t>Параметр 4 «Количество устроенной праздничной светотехнической иллюминации на территории Заволжского района»</t>
  </si>
  <si>
    <t>Параметр 5 «Количество установленных елей на территории Заволжского района»</t>
  </si>
  <si>
    <t>Параметр 6 «Количество демонтированных нестационарных торговых объектов, рекламных конструкций и иных объектов на территории Заволжского района»</t>
  </si>
  <si>
    <t>Параметр 7 «Количество устроенной праздничной светотехнической иллюминации на территории Пролетарского района»</t>
  </si>
  <si>
    <t>Параметр 8 «Количество установленных елей на территории Пролетарского района»</t>
  </si>
  <si>
    <t>Параметр 9 «Количество демонтированных нестационарных торговых объектов, рекламных конструкций и иных объектов на территории Пролетарского района»</t>
  </si>
  <si>
    <t>Параметр 10 «Количество устроенной праздничной светотехнической иллюминации на территории Московского района»</t>
  </si>
  <si>
    <t>Параметр 11 «Количество установленных елей на территории Московского района»</t>
  </si>
  <si>
    <t>Параметр 12 «Количество демонтированных нестационарных торговых объектов, рекламных конструкций и иных объектов на территории Московского района»</t>
  </si>
  <si>
    <t>Параметр 13 «Количество устроенной праздничной светотехнической иллюминации на территории Центрального района»</t>
  </si>
  <si>
    <t>Параметр 14 «Количество установленных елей на территории Центрального района»</t>
  </si>
  <si>
    <t>Параметр 15 «Количество демонтированных нестационарных торговых объектов, рекламных конструкций и иных объектов на территории Центрального района»</t>
  </si>
  <si>
    <t>Параметр 1 «Общее количество обслуживаемых детских и спортивных площадок»</t>
  </si>
  <si>
    <r>
      <rPr>
        <b/>
        <i/>
        <sz val="12"/>
        <rFont val="Times New Roman"/>
        <family val="1"/>
        <charset val="204"/>
      </rPr>
      <t>Мероприятие 1.09</t>
    </r>
    <r>
      <rPr>
        <i/>
        <sz val="12"/>
        <rFont val="Times New Roman"/>
        <family val="1"/>
        <charset val="204"/>
      </rPr>
      <t xml:space="preserve"> «Обеспечение надлежащего состояния  детских и спортивных площадок»</t>
    </r>
  </si>
  <si>
    <t>Параметр 2 «Количество обслуживаемых детских и спортивных площадок на территории Заволжского района»</t>
  </si>
  <si>
    <t>Параметр 3 «Количество обслуживаемых детских и спортивных площадок на территории Пролетарского района»</t>
  </si>
  <si>
    <t>Параметр 4 «Количество обслуживаемых детских и спортивных площадок на территории Московского района»</t>
  </si>
  <si>
    <t>Параметр 5 «Количество обслуживаемых детских и спортивных площадок на территории Центрального района»</t>
  </si>
  <si>
    <t>Параметр 1 «Общая площадь покоса зеленых зон общего пользования на территории города»</t>
  </si>
  <si>
    <r>
      <rPr>
        <b/>
        <i/>
        <sz val="12"/>
        <rFont val="Times New Roman"/>
        <family val="1"/>
        <charset val="204"/>
      </rPr>
      <t>Мероприятие 1.10</t>
    </r>
    <r>
      <rPr>
        <i/>
        <sz val="12"/>
        <rFont val="Times New Roman"/>
        <family val="1"/>
        <charset val="204"/>
      </rPr>
      <t>«Покос зеленых зон на землях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</si>
  <si>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1.10 </t>
    </r>
    <r>
      <rPr>
        <sz val="12"/>
        <rFont val="Times New Roman"/>
        <family val="1"/>
        <charset val="204"/>
      </rPr>
      <t>«Покос зеленых зон на землях общего пользования на территории города»</t>
    </r>
  </si>
  <si>
    <t>Параметр 2 «Площадь покоса зеленых зон общего пользования на территории Заволжского района»</t>
  </si>
  <si>
    <t>Параметр 3 «Площадь покоса зеленых зон общего пользования на территории Пролетарского района»</t>
  </si>
  <si>
    <t>Параметр 4 «Площадь покоса зеленых зон общего пользования на территории Московского района»</t>
  </si>
  <si>
    <t>Параметр 5 «Площадь покоса зеленых зон общего пользования на территории Центрального района»</t>
  </si>
  <si>
    <r>
      <t xml:space="preserve">Мероприятие 1.11 </t>
    </r>
    <r>
      <rPr>
        <sz val="12"/>
        <rFont val="Times New Roman"/>
        <family val="1"/>
        <charset val="204"/>
      </rPr>
      <t>«Благоустройство дворовых территорий многоквартирных домов с использованием асфальтобетонного гранулята»,  1 - выполнено / 0 - не выполнено</t>
    </r>
  </si>
  <si>
    <t>Параметр 1 «Площадь благоустроенных дворовых территорий многоквартирных домов асфальтобетонным гранулятом»</t>
  </si>
  <si>
    <r>
      <rPr>
        <b/>
        <sz val="12"/>
        <rFont val="Times New Roman"/>
        <family val="1"/>
        <charset val="204"/>
      </rPr>
      <t xml:space="preserve">Мероприятие 1.12 </t>
    </r>
    <r>
      <rPr>
        <sz val="12"/>
        <rFont val="Times New Roman"/>
        <family val="1"/>
        <charset val="204"/>
      </rPr>
      <t>«Обеспечение надлежащего уровня санитарного состояния территории города»</t>
    </r>
  </si>
  <si>
    <t>Параметр 1 «Объем вывезенного мусора с территории города»</t>
  </si>
  <si>
    <t>Параметр 2 «Количество эвакуированных транспортных средств с признаками брошенных (бесхозяйных) на территории города»</t>
  </si>
  <si>
    <r>
      <rPr>
        <b/>
        <i/>
        <sz val="12"/>
        <rFont val="Times New Roman"/>
        <family val="1"/>
        <charset val="204"/>
      </rPr>
      <t xml:space="preserve">Мероприятие 1.12 </t>
    </r>
    <r>
      <rPr>
        <i/>
        <sz val="12"/>
        <rFont val="Times New Roman"/>
        <family val="1"/>
        <charset val="204"/>
      </rPr>
      <t>«Обеспечение надлежащего уровня санитарного состояния территории города»</t>
    </r>
  </si>
  <si>
    <t>Параметр 3 «Объем вывезенного мусора с территории Заволжского района»</t>
  </si>
  <si>
    <t>Параметр 4 «Количество эвакуированных транспортных средств с признаками брошенных (бесхозяйных) с территории Заволжского района»</t>
  </si>
  <si>
    <t>Параметр 5 «Объем вывезенного мусора с территории Пролетарского района»</t>
  </si>
  <si>
    <t>Параметр 6 «Количество эвакуированных транспортных средств с признаками брошенных (бесхозяйных) с территории Пролетарского района»</t>
  </si>
  <si>
    <t>Параметр 7 «Объем вывезенного мусора с территории Московского района»</t>
  </si>
  <si>
    <t>Параметр 8 «Количество эвакуированных транспортных средств с признаками брошенных (бесхозяйных) с территории Московского района»</t>
  </si>
  <si>
    <t>Параметр  9 «Объем вывезенного мусора с территории Центрального района»</t>
  </si>
  <si>
    <t>Параметр 10 «Количество эвакуированных транспортных средств с признаками брошенных (бесхозяйных) с территории Центрального района»</t>
  </si>
  <si>
    <t>Задача 2 «Содержание и благоустройство мест захоронений»</t>
  </si>
  <si>
    <t>Показатель 1 «Площадь содержания муниципальных кладбищ»</t>
  </si>
  <si>
    <t>Параметр 1 «Количество выделенных мест под захоронение»</t>
  </si>
  <si>
    <t>Параметр 2  «Количество  выданных справок о месте захоронения из архивного фонда захоронений»</t>
  </si>
  <si>
    <t xml:space="preserve">Параметр 1 «Количество обустроенных общественных территорий» </t>
  </si>
  <si>
    <r>
      <t xml:space="preserve">5. Муниципальный проект «Строительство объектов похоронного назначения», </t>
    </r>
    <r>
      <rPr>
        <sz val="12"/>
        <rFont val="Times New Roman"/>
        <family val="1"/>
        <charset val="204"/>
      </rPr>
      <t>реализуемого в рамках собственных мероприятий (результатов) муниципальной программы города Твери</t>
    </r>
  </si>
  <si>
    <t>Параметр 3 «Количество обновлений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</si>
  <si>
    <r>
      <t xml:space="preserve">3. Муниципальный проект «Создание условий для развития инициативного бюджетирования на территории города Твери», </t>
    </r>
    <r>
      <rPr>
        <sz val="12"/>
        <rFont val="Times New Roman"/>
        <family val="1"/>
        <charset val="204"/>
      </rPr>
      <t>реализуемый в рамках регионального проекта «Повышение уровня финансовой грамотности населения и формирование финансовой культуры, развитие инициативного бюджетирования на территории Тверской области», не входящий в состав национального проекта и реализуемый в рамках структурного элемента государственной программы Тверской области «Управление общественными финансами и совершенствование региональной налоговой политики»</t>
    </r>
  </si>
  <si>
    <t>Задача 1 «Содержание и благоустройство территории города Твери»</t>
  </si>
  <si>
    <t>14 2 01 А1450</t>
  </si>
  <si>
    <r>
      <rPr>
        <b/>
        <sz val="12"/>
        <rFont val="Times New Roman"/>
        <family val="1"/>
        <charset val="204"/>
      </rPr>
      <t>Мероприятие 1.09</t>
    </r>
    <r>
      <rPr>
        <sz val="12"/>
        <rFont val="Times New Roman"/>
        <family val="1"/>
        <charset val="204"/>
      </rPr>
      <t xml:space="preserve"> «Обеспечение надлежащего состояния детских и спортивных площадок»</t>
    </r>
  </si>
  <si>
    <r>
      <t xml:space="preserve">Мероприятие 2.02 </t>
    </r>
    <r>
      <rPr>
        <sz val="12"/>
        <rFont val="Times New Roman"/>
        <family val="1"/>
        <charset val="204"/>
      </rPr>
      <t xml:space="preserve">«Перевозка тел умерших с места констатации смерти до патологоанатомического отделения (в рамках муниципального задания МБУ «Ритуал»)» </t>
    </r>
  </si>
  <si>
    <t xml:space="preserve">Комплекс процессных мероприятий «Формирование современной городской среды» </t>
  </si>
  <si>
    <t>14 3 02 9А043</t>
  </si>
  <si>
    <t>9А043</t>
  </si>
  <si>
    <t>14 1 00 00000</t>
  </si>
  <si>
    <t>Задача «Благоустройство общественных территорий города Твери»</t>
  </si>
  <si>
    <t>Задача «Обустройство мест массового отдыха населения (городских парков) на территории города Твери»</t>
  </si>
  <si>
    <t>Задача «Развитие инициативного бюджетирования»</t>
  </si>
  <si>
    <t xml:space="preserve">Задача «Развитие инициативного бюджетирования» </t>
  </si>
  <si>
    <t xml:space="preserve">Задача «Бюджетные инвестиции в объекты капитального строительства муниципальной собственности» </t>
  </si>
  <si>
    <r>
      <t xml:space="preserve">4. Муниципальный проект «Инициативное бюджетирование на благоустройство территорий в городе Твери», </t>
    </r>
    <r>
      <rPr>
        <sz val="12"/>
        <rFont val="Times New Roman"/>
        <family val="1"/>
        <charset val="204"/>
      </rPr>
      <t>реализуемый в рамках собственных мероприятий (результатов) муниципальной программы города Твери</t>
    </r>
  </si>
  <si>
    <t xml:space="preserve">«Приложение 1
к муниципальной программе города Твери
«Формирование современной городской среды» </t>
  </si>
  <si>
    <t>единиц</t>
  </si>
  <si>
    <r>
      <t xml:space="preserve">Мероприятие 2.03 </t>
    </r>
    <r>
      <rPr>
        <sz val="12"/>
        <rFont val="Times New Roman"/>
        <family val="1"/>
        <charset val="204"/>
      </rPr>
      <t>«Благоустройство муниципальных кладбищ»</t>
    </r>
  </si>
  <si>
    <t>».</t>
  </si>
  <si>
    <t>9С400</t>
  </si>
  <si>
    <t>14 4 01 9С300</t>
  </si>
  <si>
    <t>9С300</t>
  </si>
  <si>
    <r>
      <t xml:space="preserve">Мероприятие 2.04 </t>
    </r>
    <r>
      <rPr>
        <sz val="12"/>
        <rFont val="Times New Roman"/>
        <family val="1"/>
        <charset val="204"/>
      </rPr>
      <t>«Приобретение техники для нужд ТГМБУ «Радуница»</t>
    </r>
  </si>
  <si>
    <r>
      <t xml:space="preserve">Параметр 1 </t>
    </r>
    <r>
      <rPr>
        <sz val="12"/>
        <rFont val="Times New Roman"/>
        <family val="1"/>
        <charset val="204"/>
      </rPr>
      <t xml:space="preserve">«Количество приобретенной техники» </t>
    </r>
  </si>
  <si>
    <t>Параметр 1 «Количество тел умерших, перевезенных с места констатации смерти до патологоанатомического отделения»</t>
  </si>
  <si>
    <t>14 2 02 99000</t>
  </si>
  <si>
    <t>19000</t>
  </si>
  <si>
    <t>14 2 02 00000</t>
  </si>
  <si>
    <t>99000</t>
  </si>
  <si>
    <t>9N000</t>
  </si>
  <si>
    <t>14 2 02 19000</t>
  </si>
  <si>
    <t>14 2 02 9N000</t>
  </si>
  <si>
    <t>14 2 02 19300</t>
  </si>
  <si>
    <t>9И000</t>
  </si>
  <si>
    <t>Параметр 1 «Количество выполненных комплексов мероприятий по
благоустройству общественной территории 
и развитию детского досуга»</t>
  </si>
  <si>
    <r>
      <rPr>
        <b/>
        <sz val="12"/>
        <rFont val="Times New Roman"/>
        <family val="1"/>
        <charset val="204"/>
      </rPr>
      <t xml:space="preserve">Мероприятие 1.01 </t>
    </r>
    <r>
      <rPr>
        <sz val="12"/>
        <rFont val="Times New Roman"/>
        <family val="1"/>
        <charset val="204"/>
      </rPr>
      <t>«Комплекс мероприятий по благоустройству общественных территорий и развитию детского досуга»</t>
    </r>
  </si>
  <si>
    <r>
      <rPr>
        <b/>
        <i/>
        <sz val="12"/>
        <rFont val="Times New Roman"/>
        <family val="1"/>
        <charset val="204"/>
      </rPr>
      <t xml:space="preserve">Мероприятие 1.01 </t>
    </r>
    <r>
      <rPr>
        <i/>
        <sz val="12"/>
        <rFont val="Times New Roman"/>
        <family val="1"/>
        <charset val="204"/>
      </rPr>
      <t>«Комплекс мероприятий по благоустройству общественных территорий и развитию детского досуга»</t>
    </r>
  </si>
  <si>
    <t>Параметр 2 «Количество выполненных комплексов мероприятий по
благоустройству общественной территории 
и развитию детского досуга на территории Заволжского района»</t>
  </si>
  <si>
    <t>Параметр 3 «Количество выполненных комплексов мероприятий по
благоустройству общественной территории 
и развитию детского досуга на территории Пролетарского района»</t>
  </si>
  <si>
    <t>Параметр 4 «Количество выполненных комплексов мероприятий по
благоустройству общественной территории 
и развитию детского досуга на территории Московского района»</t>
  </si>
  <si>
    <t>Параметр 5 «Количество выполненных комплексов мероприятий по
благоустройству общественной территории 
и развитию детского досуга на территории Центрального района»</t>
  </si>
  <si>
    <t>Параметр 6 «Количество обустроенных дворовых территорий в Пролетарском районе»</t>
  </si>
  <si>
    <t>Параметр 7 «Площадь обустроенных дворовых территорий в Московском районе»</t>
  </si>
  <si>
    <t>Параметр 8 «Количество обустроенных дворовых территорий в Московском районе»</t>
  </si>
  <si>
    <t>Параметр 9 «Площадь обустроенных дворовых территорий в Центральном районе»</t>
  </si>
  <si>
    <t>Параметр 10 «Количество обустроенных дворовых территорий в Центральном районе»</t>
  </si>
  <si>
    <t>Параметр 11 «Площадь обустроенных дворовых территорий (департамент финансов)»</t>
  </si>
  <si>
    <t>Параметр 12 «Количество обустроенных дворовых территорий (департамент финансов)»</t>
  </si>
  <si>
    <t>Параметр 5 «Площадь обустроенных дворовых территорий в Пролетарском районе»</t>
  </si>
  <si>
    <r>
      <t xml:space="preserve">Мероприятие 1.03 </t>
    </r>
    <r>
      <rPr>
        <sz val="12"/>
        <rFont val="Times New Roman"/>
        <family val="1"/>
        <charset val="204"/>
      </rPr>
      <t xml:space="preserve">«Организация благоустройства и озеленения» (Содержание Мигаловской набережной города Твери) </t>
    </r>
  </si>
  <si>
    <t>Задача «Благоустройство общественных территорий города Твери (в том числе с привлечением к выполнению работ некоммерческих организаций (за исключением государственных (муниципальных) учреждений)»</t>
  </si>
  <si>
    <t>Показатель 1 «Вводимая мощность объектов»</t>
  </si>
  <si>
    <t>14 3 04 9С400</t>
  </si>
  <si>
    <t>кВт.ч</t>
  </si>
  <si>
    <t>Параметр 3 «Экономия энергоресурсов»</t>
  </si>
  <si>
    <r>
      <t xml:space="preserve">6. Муниципальный проект «Благоустройство парков и скверов города Твери», </t>
    </r>
    <r>
      <rPr>
        <sz val="12"/>
        <rFont val="Times New Roman"/>
        <family val="1"/>
        <charset val="204"/>
      </rPr>
      <t>реализуемого в рамках собственных мероприятий (результатов) муниципальной программы города Твери</t>
    </r>
  </si>
  <si>
    <t xml:space="preserve">Задача «Благоустройство общественных территорий города Твери» </t>
  </si>
  <si>
    <r>
      <t xml:space="preserve">Мероприятие 1.01 </t>
    </r>
    <r>
      <rPr>
        <sz val="12"/>
        <rFont val="Times New Roman"/>
        <family val="1"/>
        <charset val="204"/>
      </rPr>
      <t>«Приобретение общественных туалетов»</t>
    </r>
  </si>
  <si>
    <t>Параметр 1 «Количество зданий, модулей»</t>
  </si>
  <si>
    <t>Показатель 1 «Площадь благоустроенных общественных территорий»</t>
  </si>
  <si>
    <r>
      <t xml:space="preserve">7. Муниципальный проект «Создание условий для повышения комфортности общественных пространств», </t>
    </r>
    <r>
      <rPr>
        <sz val="12"/>
        <rFont val="Times New Roman"/>
        <family val="1"/>
        <charset val="204"/>
      </rPr>
      <t>реализуемого в рамках собственных мероприятий (результатов) муниципальной программы города Твери</t>
    </r>
  </si>
  <si>
    <t>9А050</t>
  </si>
  <si>
    <t>14 3 03 9А050</t>
  </si>
  <si>
    <t>3.2</t>
  </si>
  <si>
    <r>
      <rPr>
        <b/>
        <sz val="12"/>
        <rFont val="Times New Roman"/>
        <family val="1"/>
        <charset val="204"/>
      </rPr>
      <t xml:space="preserve">Мероприятие 1.13 </t>
    </r>
    <r>
      <rPr>
        <sz val="12"/>
        <rFont val="Times New Roman"/>
        <family val="1"/>
        <charset val="204"/>
      </rPr>
      <t>«Содержание и ремонт мест (площадок) накопления твердых коммунальных отходов»</t>
    </r>
  </si>
  <si>
    <t>Параметр 1 «Количество обслуживаемых мест (площадок) накопления твердых коммунальных отходов на территории Центрального района»</t>
  </si>
  <si>
    <r>
      <t xml:space="preserve">Мероприятие 2.01 </t>
    </r>
    <r>
      <rPr>
        <sz val="12"/>
        <rFont val="Times New Roman"/>
        <family val="1"/>
        <charset val="204"/>
      </rPr>
      <t>«Содержание мест захоронения (в рамках муниципального задания ТГМБУ «Радуница»)»</t>
    </r>
  </si>
  <si>
    <t>14 2 02 0000</t>
  </si>
  <si>
    <t>50</t>
  </si>
  <si>
    <t>Приложение  2
к постановлению Администрации города Твери
от «21»  апреля 2026 № 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</si>
</sst>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_р_."/>
  </numFmts>
  <fonts count="1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  <charset val="1"/>
    </font>
    <font>
      <sz val="14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sz val="12"/>
      <name val="Times New Roman"/>
      <family val="1"/>
      <charset val="1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trike/>
      <sz val="12"/>
      <name val="Times New Roman"/>
      <family val="1"/>
      <charset val="204"/>
    </font>
    <font>
      <strike/>
      <sz val="12"/>
      <color rgb="FFFF0000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Protection="1">
      <protection locked="0"/>
    </xf>
    <xf numFmtId="0" fontId="3" fillId="2" borderId="0" xfId="0" applyFont="1" applyFill="1"/>
    <xf numFmtId="0" fontId="7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/>
    <xf numFmtId="0" fontId="6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9" fillId="2" borderId="0" xfId="0" applyFont="1" applyFill="1" applyAlignment="1" applyProtection="1">
      <alignment wrapText="1"/>
      <protection locked="0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 applyProtection="1">
      <alignment wrapText="1"/>
      <protection locked="0"/>
    </xf>
    <xf numFmtId="0" fontId="9" fillId="2" borderId="0" xfId="0" applyFont="1" applyFill="1" applyAlignment="1">
      <alignment horizontal="left" vertical="top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164" fontId="6" fillId="2" borderId="0" xfId="0" applyNumberFormat="1" applyFont="1" applyFill="1" applyBorder="1" applyAlignment="1">
      <alignment horizontal="left" vertical="center" wrapText="1"/>
    </xf>
    <xf numFmtId="3" fontId="6" fillId="2" borderId="0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49" fontId="6" fillId="4" borderId="0" xfId="0" applyNumberFormat="1" applyFont="1" applyFill="1" applyBorder="1" applyAlignment="1">
      <alignment horizontal="left" vertical="center" wrapText="1"/>
    </xf>
    <xf numFmtId="49" fontId="6" fillId="4" borderId="0" xfId="0" applyNumberFormat="1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49" fontId="7" fillId="4" borderId="0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" fontId="7" fillId="4" borderId="0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Border="1" applyAlignment="1">
      <alignment horizontal="left" vertical="center" wrapText="1"/>
    </xf>
    <xf numFmtId="49" fontId="6" fillId="3" borderId="0" xfId="0" applyNumberFormat="1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49" fontId="7" fillId="3" borderId="0" xfId="0" applyNumberFormat="1" applyFont="1" applyFill="1" applyBorder="1" applyAlignment="1">
      <alignment horizontal="left" vertical="center" wrapText="1"/>
    </xf>
    <xf numFmtId="164" fontId="7" fillId="3" borderId="0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3" borderId="0" xfId="0" applyNumberFormat="1" applyFont="1" applyFill="1" applyBorder="1" applyAlignment="1">
      <alignment horizontal="center" vertical="center" wrapText="1"/>
    </xf>
    <xf numFmtId="164" fontId="6" fillId="3" borderId="0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7" fillId="5" borderId="0" xfId="0" applyNumberFormat="1" applyFont="1" applyFill="1" applyBorder="1" applyAlignment="1">
      <alignment horizontal="left" vertical="center" wrapText="1"/>
    </xf>
    <xf numFmtId="49" fontId="6" fillId="5" borderId="0" xfId="0" applyNumberFormat="1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6" fillId="5" borderId="0" xfId="0" applyFont="1" applyFill="1" applyAlignment="1">
      <alignment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6" fillId="5" borderId="0" xfId="0" applyNumberFormat="1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165" fontId="7" fillId="6" borderId="1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49" fontId="7" fillId="6" borderId="0" xfId="0" applyNumberFormat="1" applyFont="1" applyFill="1" applyBorder="1" applyAlignment="1">
      <alignment horizontal="left" vertical="center" wrapText="1"/>
    </xf>
    <xf numFmtId="49" fontId="7" fillId="6" borderId="0" xfId="0" applyNumberFormat="1" applyFont="1" applyFill="1" applyBorder="1" applyAlignment="1">
      <alignment vertical="center" wrapText="1"/>
    </xf>
    <xf numFmtId="0" fontId="7" fillId="6" borderId="0" xfId="0" applyFont="1" applyFill="1" applyBorder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0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center" vertical="center" wrapText="1"/>
    </xf>
    <xf numFmtId="49" fontId="6" fillId="6" borderId="0" xfId="0" applyNumberFormat="1" applyFont="1" applyFill="1" applyBorder="1" applyAlignment="1">
      <alignment horizontal="left" vertical="center" wrapText="1"/>
    </xf>
    <xf numFmtId="49" fontId="6" fillId="6" borderId="0" xfId="0" applyNumberFormat="1" applyFont="1" applyFill="1" applyBorder="1" applyAlignment="1">
      <alignment vertical="center" wrapText="1"/>
    </xf>
    <xf numFmtId="0" fontId="6" fillId="6" borderId="0" xfId="0" applyFont="1" applyFill="1" applyBorder="1" applyAlignment="1">
      <alignment vertical="center" wrapText="1"/>
    </xf>
    <xf numFmtId="0" fontId="6" fillId="6" borderId="0" xfId="0" applyFont="1" applyFill="1" applyAlignment="1">
      <alignment vertical="center" wrapText="1"/>
    </xf>
    <xf numFmtId="0" fontId="3" fillId="2" borderId="0" xfId="0" applyFont="1" applyFill="1" applyAlignment="1" applyProtection="1">
      <alignment wrapText="1"/>
      <protection locked="0"/>
    </xf>
    <xf numFmtId="0" fontId="6" fillId="2" borderId="0" xfId="0" applyFont="1" applyFill="1" applyAlignment="1">
      <alignment horizontal="left" vertical="top" wrapText="1"/>
    </xf>
    <xf numFmtId="49" fontId="6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 applyProtection="1">
      <alignment wrapText="1"/>
      <protection locked="0"/>
    </xf>
    <xf numFmtId="49" fontId="2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wrapText="1"/>
    </xf>
    <xf numFmtId="49" fontId="9" fillId="2" borderId="0" xfId="0" applyNumberFormat="1" applyFont="1" applyFill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left" vertical="center" wrapText="1"/>
    </xf>
    <xf numFmtId="49" fontId="14" fillId="2" borderId="0" xfId="0" applyNumberFormat="1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top" wrapText="1"/>
    </xf>
    <xf numFmtId="164" fontId="14" fillId="2" borderId="1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3" fontId="6" fillId="5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right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165" fontId="6" fillId="3" borderId="5" xfId="0" applyNumberFormat="1" applyFont="1" applyFill="1" applyBorder="1" applyAlignment="1">
      <alignment horizontal="center" vertical="center" wrapText="1"/>
    </xf>
    <xf numFmtId="165" fontId="6" fillId="3" borderId="7" xfId="0" applyNumberFormat="1" applyFont="1" applyFill="1" applyBorder="1" applyAlignment="1">
      <alignment horizontal="center" vertical="center" wrapText="1"/>
    </xf>
    <xf numFmtId="165" fontId="6" fillId="3" borderId="6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4" fillId="2" borderId="0" xfId="0" applyFont="1" applyFill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7" fillId="3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P301"/>
  <sheetViews>
    <sheetView tabSelected="1" view="pageBreakPreview" topLeftCell="A2" zoomScale="38" zoomScaleNormal="70" zoomScaleSheetLayoutView="38" zoomScalePageLayoutView="80" workbookViewId="0">
      <selection activeCell="W2" sqref="W2:AB2"/>
    </sheetView>
  </sheetViews>
  <sheetFormatPr defaultColWidth="8.6640625" defaultRowHeight="15.6" outlineLevelCol="1" x14ac:dyDescent="0.3"/>
  <cols>
    <col min="1" max="2" width="4" style="37" customWidth="1"/>
    <col min="3" max="3" width="6.88671875" style="37" customWidth="1"/>
    <col min="4" max="4" width="8.5546875" style="37" customWidth="1"/>
    <col min="5" max="5" width="7.6640625" style="37" customWidth="1"/>
    <col min="6" max="6" width="8.88671875" style="37" customWidth="1"/>
    <col min="7" max="7" width="13.6640625" style="142" customWidth="1"/>
    <col min="8" max="8" width="4" style="142" customWidth="1"/>
    <col min="9" max="9" width="3.5546875" style="142" customWidth="1"/>
    <col min="10" max="10" width="3.88671875" style="142" customWidth="1"/>
    <col min="11" max="11" width="4.6640625" style="37" customWidth="1"/>
    <col min="12" max="13" width="5.6640625" style="37" customWidth="1"/>
    <col min="14" max="14" width="15.109375" style="37" customWidth="1"/>
    <col min="15" max="15" width="6.33203125" style="37" customWidth="1"/>
    <col min="16" max="16" width="72.109375" style="38" customWidth="1"/>
    <col min="17" max="17" width="9.6640625" style="38" customWidth="1"/>
    <col min="18" max="18" width="16.109375" style="37" customWidth="1"/>
    <col min="19" max="28" width="11.109375" style="37" customWidth="1"/>
    <col min="29" max="29" width="13.33203125" style="39" customWidth="1" outlineLevel="1"/>
    <col min="30" max="30" width="25" style="40" customWidth="1" outlineLevel="1"/>
    <col min="31" max="31" width="26.109375" style="40" customWidth="1"/>
    <col min="32" max="43" width="8.6640625" style="41"/>
    <col min="44" max="16384" width="8.6640625" style="38"/>
  </cols>
  <sheetData>
    <row r="1" spans="1:978" ht="45" hidden="1" customHeight="1" x14ac:dyDescent="0.3">
      <c r="T1" s="216" t="s">
        <v>2</v>
      </c>
      <c r="U1" s="216"/>
      <c r="V1" s="216"/>
      <c r="W1" s="216"/>
      <c r="X1" s="216"/>
      <c r="Y1" s="216"/>
      <c r="Z1" s="216"/>
      <c r="AA1" s="216"/>
      <c r="AB1" s="216"/>
    </row>
    <row r="2" spans="1:978" ht="63" customHeight="1" x14ac:dyDescent="0.3">
      <c r="T2" s="177"/>
      <c r="U2" s="177"/>
      <c r="V2" s="177"/>
      <c r="W2" s="225" t="s">
        <v>312</v>
      </c>
      <c r="X2" s="225"/>
      <c r="Y2" s="225"/>
      <c r="Z2" s="225"/>
      <c r="AA2" s="225"/>
      <c r="AB2" s="225"/>
      <c r="AC2" s="176"/>
    </row>
    <row r="3" spans="1:978" x14ac:dyDescent="0.3">
      <c r="T3" s="177"/>
      <c r="U3" s="177"/>
      <c r="V3" s="177"/>
      <c r="W3" s="177"/>
      <c r="X3" s="177"/>
      <c r="Y3" s="177"/>
      <c r="Z3" s="177"/>
      <c r="AA3" s="177"/>
      <c r="AB3" s="177"/>
      <c r="AC3" s="176"/>
    </row>
    <row r="4" spans="1:978" s="17" customFormat="1" ht="60.75" customHeight="1" x14ac:dyDescent="0.35">
      <c r="A4" s="15"/>
      <c r="B4" s="15"/>
      <c r="C4" s="15"/>
      <c r="D4" s="140"/>
      <c r="E4" s="15"/>
      <c r="F4" s="15"/>
      <c r="G4" s="143"/>
      <c r="H4" s="143"/>
      <c r="I4" s="143"/>
      <c r="J4" s="143"/>
      <c r="K4" s="15"/>
      <c r="L4" s="15"/>
      <c r="M4" s="15"/>
      <c r="N4" s="15"/>
      <c r="O4" s="15"/>
      <c r="P4" s="16"/>
      <c r="Q4" s="16"/>
      <c r="R4" s="16"/>
      <c r="S4" s="16"/>
      <c r="T4" s="219" t="s">
        <v>258</v>
      </c>
      <c r="U4" s="220"/>
      <c r="V4" s="220"/>
      <c r="W4" s="220"/>
      <c r="X4" s="220"/>
      <c r="Y4" s="220"/>
      <c r="Z4" s="220"/>
      <c r="AA4" s="220"/>
      <c r="AB4" s="22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</row>
    <row r="5" spans="1:978" s="17" customFormat="1" ht="18" x14ac:dyDescent="0.35">
      <c r="A5" s="15"/>
      <c r="B5" s="15"/>
      <c r="C5" s="15"/>
      <c r="D5" s="140"/>
      <c r="E5" s="15"/>
      <c r="F5" s="15"/>
      <c r="G5" s="143"/>
      <c r="H5" s="143"/>
      <c r="I5" s="143"/>
      <c r="J5" s="143"/>
      <c r="K5" s="15"/>
      <c r="L5" s="15"/>
      <c r="M5" s="15"/>
      <c r="N5" s="15"/>
      <c r="O5" s="15"/>
      <c r="P5" s="220"/>
      <c r="Q5" s="220"/>
      <c r="R5" s="220"/>
      <c r="S5" s="220"/>
      <c r="T5" s="220"/>
      <c r="U5" s="220"/>
      <c r="V5" s="220"/>
      <c r="W5" s="15"/>
      <c r="X5" s="15"/>
      <c r="Y5" s="15"/>
      <c r="Z5" s="15"/>
      <c r="AA5" s="15"/>
      <c r="AB5" s="15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  <c r="QA5" s="10"/>
      <c r="QB5" s="10"/>
      <c r="QC5" s="10"/>
      <c r="QD5" s="10"/>
      <c r="QE5" s="10"/>
      <c r="QF5" s="10"/>
      <c r="QG5" s="10"/>
      <c r="QH5" s="10"/>
      <c r="QI5" s="10"/>
      <c r="QJ5" s="10"/>
      <c r="QK5" s="10"/>
      <c r="QL5" s="10"/>
      <c r="QM5" s="10"/>
      <c r="QN5" s="10"/>
      <c r="QO5" s="10"/>
      <c r="QP5" s="10"/>
      <c r="QQ5" s="10"/>
      <c r="QR5" s="10"/>
      <c r="QS5" s="10"/>
      <c r="QT5" s="10"/>
      <c r="QU5" s="10"/>
      <c r="QV5" s="10"/>
      <c r="QW5" s="10"/>
      <c r="QX5" s="10"/>
      <c r="QY5" s="10"/>
      <c r="QZ5" s="10"/>
      <c r="RA5" s="10"/>
      <c r="RB5" s="10"/>
      <c r="RC5" s="10"/>
      <c r="RD5" s="10"/>
      <c r="RE5" s="10"/>
      <c r="RF5" s="10"/>
      <c r="RG5" s="10"/>
      <c r="RH5" s="10"/>
      <c r="RI5" s="10"/>
      <c r="RJ5" s="10"/>
      <c r="RK5" s="10"/>
      <c r="RL5" s="10"/>
      <c r="RM5" s="10"/>
      <c r="RN5" s="10"/>
      <c r="RO5" s="10"/>
      <c r="RP5" s="10"/>
      <c r="RQ5" s="10"/>
      <c r="RR5" s="10"/>
      <c r="RS5" s="10"/>
      <c r="RT5" s="10"/>
      <c r="RU5" s="10"/>
      <c r="RV5" s="10"/>
      <c r="RW5" s="10"/>
      <c r="RX5" s="10"/>
      <c r="RY5" s="10"/>
      <c r="RZ5" s="10"/>
      <c r="SA5" s="10"/>
      <c r="SB5" s="10"/>
      <c r="SC5" s="10"/>
      <c r="SD5" s="10"/>
      <c r="SE5" s="10"/>
      <c r="SF5" s="10"/>
      <c r="SG5" s="10"/>
      <c r="SH5" s="10"/>
      <c r="SI5" s="10"/>
      <c r="SJ5" s="10"/>
      <c r="SK5" s="10"/>
      <c r="SL5" s="10"/>
      <c r="SM5" s="10"/>
      <c r="SN5" s="10"/>
      <c r="SO5" s="10"/>
      <c r="SP5" s="10"/>
      <c r="SQ5" s="10"/>
      <c r="SR5" s="10"/>
      <c r="SS5" s="10"/>
      <c r="ST5" s="10"/>
      <c r="SU5" s="10"/>
      <c r="SV5" s="10"/>
      <c r="SW5" s="10"/>
      <c r="SX5" s="10"/>
      <c r="SY5" s="10"/>
      <c r="SZ5" s="10"/>
      <c r="TA5" s="10"/>
      <c r="TB5" s="10"/>
      <c r="TC5" s="10"/>
      <c r="TD5" s="10"/>
      <c r="TE5" s="10"/>
      <c r="TF5" s="10"/>
      <c r="TG5" s="10"/>
      <c r="TH5" s="10"/>
      <c r="TI5" s="10"/>
      <c r="TJ5" s="10"/>
      <c r="TK5" s="10"/>
      <c r="TL5" s="10"/>
      <c r="TM5" s="10"/>
      <c r="TN5" s="10"/>
      <c r="TO5" s="10"/>
      <c r="TP5" s="10"/>
      <c r="TQ5" s="10"/>
      <c r="TR5" s="10"/>
      <c r="TS5" s="10"/>
      <c r="TT5" s="10"/>
      <c r="TU5" s="10"/>
      <c r="TV5" s="10"/>
      <c r="TW5" s="10"/>
      <c r="TX5" s="10"/>
      <c r="TY5" s="10"/>
      <c r="TZ5" s="10"/>
      <c r="UA5" s="10"/>
      <c r="UB5" s="10"/>
      <c r="UC5" s="10"/>
      <c r="UD5" s="10"/>
      <c r="UE5" s="10"/>
      <c r="UF5" s="10"/>
      <c r="UG5" s="10"/>
      <c r="UH5" s="10"/>
      <c r="UI5" s="10"/>
      <c r="UJ5" s="10"/>
      <c r="UK5" s="10"/>
      <c r="UL5" s="10"/>
      <c r="UM5" s="10"/>
      <c r="UN5" s="10"/>
      <c r="UO5" s="10"/>
      <c r="UP5" s="10"/>
      <c r="UQ5" s="10"/>
      <c r="UR5" s="10"/>
      <c r="US5" s="10"/>
      <c r="UT5" s="10"/>
      <c r="UU5" s="10"/>
      <c r="UV5" s="10"/>
      <c r="UW5" s="10"/>
      <c r="UX5" s="10"/>
      <c r="UY5" s="10"/>
      <c r="UZ5" s="10"/>
      <c r="VA5" s="10"/>
      <c r="VB5" s="10"/>
      <c r="VC5" s="10"/>
      <c r="VD5" s="10"/>
      <c r="VE5" s="10"/>
      <c r="VF5" s="10"/>
      <c r="VG5" s="10"/>
      <c r="VH5" s="10"/>
      <c r="VI5" s="10"/>
      <c r="VJ5" s="10"/>
      <c r="VK5" s="10"/>
      <c r="VL5" s="10"/>
      <c r="VM5" s="10"/>
      <c r="VN5" s="10"/>
      <c r="VO5" s="10"/>
      <c r="VP5" s="10"/>
      <c r="VQ5" s="10"/>
      <c r="VR5" s="10"/>
      <c r="VS5" s="10"/>
      <c r="VT5" s="10"/>
      <c r="VU5" s="10"/>
      <c r="VV5" s="10"/>
      <c r="VW5" s="10"/>
      <c r="VX5" s="10"/>
      <c r="VY5" s="10"/>
      <c r="VZ5" s="10"/>
      <c r="WA5" s="10"/>
      <c r="WB5" s="10"/>
      <c r="WC5" s="10"/>
      <c r="WD5" s="10"/>
      <c r="WE5" s="10"/>
      <c r="WF5" s="10"/>
      <c r="WG5" s="10"/>
      <c r="WH5" s="10"/>
      <c r="WI5" s="10"/>
      <c r="WJ5" s="10"/>
      <c r="WK5" s="10"/>
      <c r="WL5" s="10"/>
      <c r="WM5" s="10"/>
      <c r="WN5" s="10"/>
      <c r="WO5" s="10"/>
      <c r="WP5" s="10"/>
      <c r="WQ5" s="10"/>
      <c r="WR5" s="10"/>
      <c r="WS5" s="10"/>
      <c r="WT5" s="10"/>
      <c r="WU5" s="10"/>
      <c r="WV5" s="10"/>
      <c r="WW5" s="10"/>
      <c r="WX5" s="10"/>
      <c r="WY5" s="10"/>
      <c r="WZ5" s="10"/>
      <c r="XA5" s="10"/>
      <c r="XB5" s="10"/>
      <c r="XC5" s="10"/>
      <c r="XD5" s="10"/>
      <c r="XE5" s="10"/>
      <c r="XF5" s="10"/>
      <c r="XG5" s="10"/>
      <c r="XH5" s="10"/>
      <c r="XI5" s="10"/>
      <c r="XJ5" s="10"/>
      <c r="XK5" s="10"/>
      <c r="XL5" s="10"/>
      <c r="XM5" s="10"/>
      <c r="XN5" s="10"/>
      <c r="XO5" s="10"/>
      <c r="XP5" s="10"/>
      <c r="XQ5" s="10"/>
      <c r="XR5" s="10"/>
      <c r="XS5" s="10"/>
      <c r="XT5" s="10"/>
      <c r="XU5" s="10"/>
      <c r="XV5" s="10"/>
      <c r="XW5" s="10"/>
      <c r="XX5" s="10"/>
      <c r="XY5" s="10"/>
      <c r="XZ5" s="10"/>
      <c r="YA5" s="10"/>
      <c r="YB5" s="10"/>
      <c r="YC5" s="10"/>
      <c r="YD5" s="10"/>
      <c r="YE5" s="10"/>
      <c r="YF5" s="10"/>
      <c r="YG5" s="10"/>
      <c r="YH5" s="10"/>
      <c r="YI5" s="10"/>
      <c r="YJ5" s="10"/>
      <c r="YK5" s="10"/>
      <c r="YL5" s="10"/>
      <c r="YM5" s="10"/>
      <c r="YN5" s="10"/>
      <c r="YO5" s="10"/>
      <c r="YP5" s="10"/>
      <c r="YQ5" s="10"/>
      <c r="YR5" s="10"/>
      <c r="YS5" s="10"/>
      <c r="YT5" s="10"/>
      <c r="YU5" s="10"/>
      <c r="YV5" s="10"/>
      <c r="YW5" s="10"/>
      <c r="YX5" s="10"/>
      <c r="YY5" s="10"/>
      <c r="YZ5" s="10"/>
      <c r="ZA5" s="10"/>
      <c r="ZB5" s="10"/>
      <c r="ZC5" s="10"/>
      <c r="ZD5" s="10"/>
      <c r="ZE5" s="10"/>
      <c r="ZF5" s="10"/>
      <c r="ZG5" s="10"/>
      <c r="ZH5" s="10"/>
      <c r="ZI5" s="10"/>
      <c r="ZJ5" s="10"/>
      <c r="ZK5" s="10"/>
      <c r="ZL5" s="10"/>
      <c r="ZM5" s="10"/>
      <c r="ZN5" s="10"/>
      <c r="ZO5" s="10"/>
      <c r="ZP5" s="10"/>
      <c r="ZQ5" s="10"/>
      <c r="ZR5" s="10"/>
      <c r="ZS5" s="10"/>
      <c r="ZT5" s="10"/>
      <c r="ZU5" s="10"/>
      <c r="ZV5" s="10"/>
      <c r="ZW5" s="10"/>
      <c r="ZX5" s="10"/>
      <c r="ZY5" s="10"/>
      <c r="ZZ5" s="10"/>
      <c r="AAA5" s="10"/>
      <c r="AAB5" s="10"/>
      <c r="AAC5" s="10"/>
      <c r="AAD5" s="10"/>
      <c r="AAE5" s="10"/>
      <c r="AAF5" s="10"/>
      <c r="AAG5" s="10"/>
      <c r="AAH5" s="10"/>
      <c r="AAI5" s="10"/>
      <c r="AAJ5" s="10"/>
      <c r="AAK5" s="10"/>
      <c r="AAL5" s="10"/>
      <c r="AAM5" s="10"/>
      <c r="AAN5" s="10"/>
      <c r="AAO5" s="10"/>
      <c r="AAP5" s="10"/>
      <c r="AAQ5" s="10"/>
      <c r="AAR5" s="10"/>
      <c r="AAS5" s="10"/>
      <c r="AAT5" s="10"/>
      <c r="AAU5" s="10"/>
      <c r="AAV5" s="10"/>
      <c r="AAW5" s="10"/>
      <c r="AAX5" s="10"/>
      <c r="AAY5" s="10"/>
      <c r="AAZ5" s="10"/>
      <c r="ABA5" s="10"/>
      <c r="ABB5" s="10"/>
      <c r="ABC5" s="10"/>
      <c r="ABD5" s="10"/>
      <c r="ABE5" s="10"/>
      <c r="ABF5" s="10"/>
      <c r="ABG5" s="10"/>
      <c r="ABH5" s="10"/>
      <c r="ABI5" s="10"/>
      <c r="ABJ5" s="10"/>
      <c r="ABK5" s="10"/>
      <c r="ABL5" s="10"/>
      <c r="ABM5" s="10"/>
      <c r="ABN5" s="10"/>
      <c r="ABO5" s="10"/>
      <c r="ABP5" s="10"/>
      <c r="ABQ5" s="10"/>
      <c r="ABR5" s="10"/>
      <c r="ABS5" s="10"/>
      <c r="ABT5" s="10"/>
      <c r="ABU5" s="10"/>
      <c r="ABV5" s="10"/>
      <c r="ABW5" s="10"/>
      <c r="ABX5" s="10"/>
      <c r="ABY5" s="10"/>
      <c r="ABZ5" s="10"/>
      <c r="ACA5" s="10"/>
      <c r="ACB5" s="10"/>
      <c r="ACC5" s="10"/>
      <c r="ACD5" s="10"/>
      <c r="ACE5" s="10"/>
      <c r="ACF5" s="10"/>
      <c r="ACG5" s="10"/>
      <c r="ACH5" s="10"/>
      <c r="ACI5" s="10"/>
      <c r="ACJ5" s="10"/>
      <c r="ACK5" s="10"/>
      <c r="ACL5" s="10"/>
      <c r="ACM5" s="10"/>
      <c r="ACN5" s="10"/>
      <c r="ACO5" s="10"/>
      <c r="ACP5" s="10"/>
      <c r="ACQ5" s="10"/>
      <c r="ACR5" s="10"/>
      <c r="ACS5" s="10"/>
      <c r="ACT5" s="10"/>
      <c r="ACU5" s="10"/>
      <c r="ACV5" s="10"/>
      <c r="ACW5" s="10"/>
      <c r="ACX5" s="10"/>
      <c r="ACY5" s="10"/>
      <c r="ACZ5" s="10"/>
      <c r="ADA5" s="10"/>
      <c r="ADB5" s="10"/>
      <c r="ADC5" s="10"/>
      <c r="ADD5" s="10"/>
      <c r="ADE5" s="10"/>
      <c r="ADF5" s="10"/>
      <c r="ADG5" s="10"/>
      <c r="ADH5" s="10"/>
      <c r="ADI5" s="10"/>
      <c r="ADJ5" s="10"/>
      <c r="ADK5" s="10"/>
      <c r="ADL5" s="10"/>
      <c r="ADM5" s="10"/>
      <c r="ADN5" s="10"/>
      <c r="ADO5" s="10"/>
      <c r="ADP5" s="10"/>
      <c r="ADQ5" s="10"/>
      <c r="ADR5" s="10"/>
      <c r="ADS5" s="10"/>
      <c r="ADT5" s="10"/>
      <c r="ADU5" s="10"/>
      <c r="ADV5" s="10"/>
      <c r="ADW5" s="10"/>
      <c r="ADX5" s="10"/>
      <c r="ADY5" s="10"/>
      <c r="ADZ5" s="10"/>
      <c r="AEA5" s="10"/>
      <c r="AEB5" s="10"/>
      <c r="AEC5" s="10"/>
      <c r="AED5" s="10"/>
      <c r="AEE5" s="10"/>
      <c r="AEF5" s="10"/>
      <c r="AEG5" s="10"/>
      <c r="AEH5" s="10"/>
      <c r="AEI5" s="10"/>
      <c r="AEJ5" s="10"/>
      <c r="AEK5" s="10"/>
      <c r="AEL5" s="10"/>
      <c r="AEM5" s="10"/>
      <c r="AEN5" s="10"/>
      <c r="AEO5" s="10"/>
      <c r="AEP5" s="10"/>
      <c r="AEQ5" s="10"/>
      <c r="AER5" s="10"/>
      <c r="AES5" s="10"/>
      <c r="AET5" s="10"/>
      <c r="AEU5" s="10"/>
      <c r="AEV5" s="10"/>
      <c r="AEW5" s="10"/>
      <c r="AEX5" s="10"/>
      <c r="AEY5" s="10"/>
      <c r="AEZ5" s="10"/>
      <c r="AFA5" s="10"/>
      <c r="AFB5" s="10"/>
      <c r="AFC5" s="10"/>
      <c r="AFD5" s="10"/>
      <c r="AFE5" s="10"/>
      <c r="AFF5" s="10"/>
      <c r="AFG5" s="10"/>
      <c r="AFH5" s="10"/>
      <c r="AFI5" s="10"/>
      <c r="AFJ5" s="10"/>
      <c r="AFK5" s="10"/>
      <c r="AFL5" s="10"/>
      <c r="AFM5" s="10"/>
      <c r="AFN5" s="10"/>
      <c r="AFO5" s="10"/>
      <c r="AFP5" s="10"/>
      <c r="AFQ5" s="10"/>
      <c r="AFR5" s="10"/>
      <c r="AFS5" s="10"/>
      <c r="AFT5" s="10"/>
      <c r="AFU5" s="10"/>
      <c r="AFV5" s="10"/>
      <c r="AFW5" s="10"/>
      <c r="AFX5" s="10"/>
      <c r="AFY5" s="10"/>
      <c r="AFZ5" s="10"/>
      <c r="AGA5" s="10"/>
      <c r="AGB5" s="10"/>
      <c r="AGC5" s="10"/>
      <c r="AGD5" s="10"/>
      <c r="AGE5" s="10"/>
      <c r="AGF5" s="10"/>
      <c r="AGG5" s="10"/>
      <c r="AGH5" s="10"/>
      <c r="AGI5" s="10"/>
      <c r="AGJ5" s="10"/>
      <c r="AGK5" s="10"/>
      <c r="AGL5" s="10"/>
      <c r="AGM5" s="10"/>
      <c r="AGN5" s="10"/>
      <c r="AGO5" s="10"/>
      <c r="AGP5" s="10"/>
      <c r="AGQ5" s="10"/>
      <c r="AGR5" s="10"/>
      <c r="AGS5" s="10"/>
      <c r="AGT5" s="10"/>
      <c r="AGU5" s="10"/>
      <c r="AGV5" s="10"/>
      <c r="AGW5" s="10"/>
      <c r="AGX5" s="10"/>
      <c r="AGY5" s="10"/>
      <c r="AGZ5" s="10"/>
      <c r="AHA5" s="10"/>
      <c r="AHB5" s="10"/>
      <c r="AHC5" s="10"/>
      <c r="AHD5" s="10"/>
      <c r="AHE5" s="10"/>
      <c r="AHF5" s="10"/>
      <c r="AHG5" s="10"/>
      <c r="AHH5" s="10"/>
      <c r="AHI5" s="10"/>
      <c r="AHJ5" s="10"/>
      <c r="AHK5" s="10"/>
      <c r="AHL5" s="10"/>
      <c r="AHM5" s="10"/>
      <c r="AHN5" s="10"/>
      <c r="AHO5" s="10"/>
      <c r="AHP5" s="10"/>
      <c r="AHQ5" s="10"/>
      <c r="AHR5" s="10"/>
      <c r="AHS5" s="10"/>
      <c r="AHT5" s="10"/>
      <c r="AHU5" s="10"/>
      <c r="AHV5" s="10"/>
      <c r="AHW5" s="10"/>
      <c r="AHX5" s="10"/>
      <c r="AHY5" s="10"/>
      <c r="AHZ5" s="10"/>
      <c r="AIA5" s="10"/>
      <c r="AIB5" s="10"/>
      <c r="AIC5" s="10"/>
      <c r="AID5" s="10"/>
      <c r="AIE5" s="10"/>
      <c r="AIF5" s="10"/>
      <c r="AIG5" s="10"/>
      <c r="AIH5" s="10"/>
      <c r="AII5" s="10"/>
      <c r="AIJ5" s="10"/>
      <c r="AIK5" s="10"/>
      <c r="AIL5" s="10"/>
      <c r="AIM5" s="10"/>
      <c r="AIN5" s="10"/>
      <c r="AIO5" s="10"/>
      <c r="AIP5" s="10"/>
      <c r="AIQ5" s="10"/>
      <c r="AIR5" s="10"/>
      <c r="AIS5" s="10"/>
      <c r="AIT5" s="10"/>
      <c r="AIU5" s="10"/>
      <c r="AIV5" s="10"/>
      <c r="AIW5" s="10"/>
      <c r="AIX5" s="10"/>
      <c r="AIY5" s="10"/>
      <c r="AIZ5" s="10"/>
      <c r="AJA5" s="10"/>
      <c r="AJB5" s="10"/>
      <c r="AJC5" s="10"/>
      <c r="AJD5" s="10"/>
      <c r="AJE5" s="10"/>
      <c r="AJF5" s="10"/>
      <c r="AJG5" s="10"/>
      <c r="AJH5" s="10"/>
      <c r="AJI5" s="10"/>
      <c r="AJJ5" s="10"/>
      <c r="AJK5" s="10"/>
      <c r="AJL5" s="10"/>
      <c r="AJM5" s="10"/>
      <c r="AJN5" s="10"/>
      <c r="AJO5" s="10"/>
      <c r="AJP5" s="10"/>
      <c r="AJQ5" s="10"/>
      <c r="AJR5" s="10"/>
      <c r="AJS5" s="10"/>
      <c r="AJT5" s="10"/>
      <c r="AJU5" s="10"/>
      <c r="AJV5" s="10"/>
      <c r="AJW5" s="10"/>
      <c r="AJX5" s="10"/>
      <c r="AJY5" s="10"/>
      <c r="AJZ5" s="10"/>
      <c r="AKA5" s="10"/>
      <c r="AKB5" s="10"/>
      <c r="AKC5" s="10"/>
      <c r="AKD5" s="10"/>
      <c r="AKE5" s="10"/>
      <c r="AKF5" s="10"/>
      <c r="AKG5" s="10"/>
      <c r="AKH5" s="10"/>
      <c r="AKI5" s="10"/>
      <c r="AKJ5" s="10"/>
      <c r="AKK5" s="10"/>
      <c r="AKL5" s="10"/>
      <c r="AKM5" s="10"/>
      <c r="AKN5" s="10"/>
      <c r="AKO5" s="10"/>
      <c r="AKP5" s="10"/>
    </row>
    <row r="6" spans="1:978" s="11" customFormat="1" ht="18" x14ac:dyDescent="0.35">
      <c r="A6" s="222" t="s">
        <v>3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</row>
    <row r="7" spans="1:978" s="11" customFormat="1" ht="18" x14ac:dyDescent="0.35">
      <c r="A7" s="223" t="s">
        <v>23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</row>
    <row r="8" spans="1:978" s="11" customFormat="1" ht="18" x14ac:dyDescent="0.35">
      <c r="A8" s="85"/>
      <c r="B8" s="85"/>
      <c r="C8" s="85"/>
      <c r="D8" s="111"/>
      <c r="E8" s="85"/>
      <c r="F8" s="85"/>
      <c r="G8" s="144"/>
      <c r="H8" s="144"/>
      <c r="I8" s="144"/>
      <c r="J8" s="144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</row>
    <row r="9" spans="1:978" s="11" customFormat="1" ht="18" x14ac:dyDescent="0.35">
      <c r="A9" s="224" t="s">
        <v>4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</row>
    <row r="10" spans="1:978" s="43" customFormat="1" ht="18.75" customHeight="1" x14ac:dyDescent="0.3">
      <c r="A10" s="44"/>
      <c r="B10" s="44"/>
      <c r="C10" s="44"/>
      <c r="D10" s="44"/>
      <c r="E10" s="44"/>
      <c r="F10" s="44"/>
      <c r="G10" s="145"/>
      <c r="H10" s="145"/>
      <c r="I10" s="145"/>
      <c r="J10" s="145"/>
      <c r="K10" s="44"/>
      <c r="L10" s="44"/>
      <c r="M10" s="45"/>
      <c r="N10" s="45"/>
      <c r="O10" s="45"/>
      <c r="P10" s="45"/>
      <c r="Q10" s="45"/>
      <c r="R10" s="44"/>
      <c r="S10" s="45"/>
      <c r="T10" s="45"/>
      <c r="U10" s="45"/>
      <c r="V10" s="45"/>
      <c r="W10" s="44"/>
      <c r="X10" s="44"/>
      <c r="Y10" s="44"/>
      <c r="Z10" s="44"/>
      <c r="AA10" s="44"/>
      <c r="AB10" s="44"/>
    </row>
    <row r="11" spans="1:978" s="46" customFormat="1" x14ac:dyDescent="0.3">
      <c r="A11" s="194" t="s">
        <v>5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</row>
    <row r="12" spans="1:978" s="46" customFormat="1" x14ac:dyDescent="0.3">
      <c r="A12" s="194" t="s">
        <v>112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</row>
    <row r="13" spans="1:978" s="46" customFormat="1" x14ac:dyDescent="0.3">
      <c r="A13" s="194" t="s">
        <v>19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</row>
    <row r="14" spans="1:978" s="46" customFormat="1" x14ac:dyDescent="0.3">
      <c r="A14" s="194" t="s">
        <v>20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</row>
    <row r="15" spans="1:978" s="46" customFormat="1" x14ac:dyDescent="0.3">
      <c r="A15" s="194" t="s">
        <v>21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</row>
    <row r="16" spans="1:978" s="46" customFormat="1" x14ac:dyDescent="0.3">
      <c r="A16" s="194" t="s">
        <v>22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</row>
    <row r="17" spans="1:43" s="46" customFormat="1" x14ac:dyDescent="0.3">
      <c r="A17" s="194" t="s">
        <v>30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</row>
    <row r="18" spans="1:43" s="46" customFormat="1" x14ac:dyDescent="0.3">
      <c r="A18" s="194" t="s">
        <v>31</v>
      </c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</row>
    <row r="19" spans="1:43" s="42" customFormat="1" x14ac:dyDescent="0.3">
      <c r="A19" s="47"/>
      <c r="B19" s="47"/>
      <c r="C19" s="47"/>
      <c r="D19" s="141"/>
      <c r="E19" s="47"/>
      <c r="F19" s="47"/>
      <c r="G19" s="146"/>
      <c r="H19" s="146"/>
      <c r="I19" s="146"/>
      <c r="J19" s="146"/>
      <c r="K19" s="47"/>
      <c r="L19" s="47"/>
      <c r="M19" s="47"/>
      <c r="N19" s="47"/>
      <c r="O19" s="47"/>
      <c r="P19" s="47"/>
      <c r="Q19" s="47"/>
      <c r="S19" s="47"/>
      <c r="T19" s="47"/>
      <c r="U19" s="47"/>
      <c r="V19" s="47"/>
    </row>
    <row r="20" spans="1:43" s="37" customFormat="1" ht="33.6" customHeight="1" x14ac:dyDescent="0.3">
      <c r="A20" s="198" t="s">
        <v>10</v>
      </c>
      <c r="B20" s="199"/>
      <c r="C20" s="199"/>
      <c r="D20" s="199"/>
      <c r="E20" s="199"/>
      <c r="F20" s="199"/>
      <c r="G20" s="199"/>
      <c r="H20" s="199"/>
      <c r="I20" s="199"/>
      <c r="J20" s="200"/>
      <c r="K20" s="198" t="s">
        <v>15</v>
      </c>
      <c r="L20" s="199"/>
      <c r="M20" s="199"/>
      <c r="N20" s="200"/>
      <c r="O20" s="204" t="s">
        <v>14</v>
      </c>
      <c r="P20" s="217" t="s">
        <v>16</v>
      </c>
      <c r="Q20" s="217" t="s">
        <v>126</v>
      </c>
      <c r="R20" s="221" t="s">
        <v>17</v>
      </c>
      <c r="S20" s="198" t="s">
        <v>18</v>
      </c>
      <c r="T20" s="199"/>
      <c r="U20" s="199"/>
      <c r="V20" s="199"/>
      <c r="W20" s="199"/>
      <c r="X20" s="199"/>
      <c r="Y20" s="199"/>
      <c r="Z20" s="199"/>
      <c r="AA20" s="199"/>
      <c r="AB20" s="200"/>
      <c r="AC20" s="39"/>
      <c r="AD20" s="48"/>
      <c r="AE20" s="48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</row>
    <row r="21" spans="1:43" s="37" customFormat="1" ht="91.2" customHeight="1" x14ac:dyDescent="0.3">
      <c r="A21" s="201" t="s">
        <v>61</v>
      </c>
      <c r="B21" s="203"/>
      <c r="C21" s="1" t="s">
        <v>6</v>
      </c>
      <c r="D21" s="110" t="s">
        <v>7</v>
      </c>
      <c r="E21" s="201" t="s">
        <v>8</v>
      </c>
      <c r="F21" s="203"/>
      <c r="G21" s="147" t="s">
        <v>9</v>
      </c>
      <c r="H21" s="195" t="s">
        <v>11</v>
      </c>
      <c r="I21" s="196"/>
      <c r="J21" s="197"/>
      <c r="K21" s="201" t="s">
        <v>12</v>
      </c>
      <c r="L21" s="202"/>
      <c r="M21" s="203"/>
      <c r="N21" s="1" t="s">
        <v>13</v>
      </c>
      <c r="O21" s="205"/>
      <c r="P21" s="218"/>
      <c r="Q21" s="218"/>
      <c r="R21" s="221"/>
      <c r="S21" s="50">
        <v>2026</v>
      </c>
      <c r="T21" s="3">
        <v>2027</v>
      </c>
      <c r="U21" s="3">
        <v>2028</v>
      </c>
      <c r="V21" s="3">
        <v>2029</v>
      </c>
      <c r="W21" s="3">
        <v>2030</v>
      </c>
      <c r="X21" s="3">
        <v>2031</v>
      </c>
      <c r="Y21" s="3">
        <v>2032</v>
      </c>
      <c r="Z21" s="3">
        <v>2033</v>
      </c>
      <c r="AA21" s="3">
        <v>2034</v>
      </c>
      <c r="AB21" s="3">
        <v>2035</v>
      </c>
      <c r="AC21" s="39"/>
      <c r="AD21" s="48"/>
      <c r="AE21" s="48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</row>
    <row r="22" spans="1:43" s="37" customFormat="1" x14ac:dyDescent="0.3">
      <c r="A22" s="3">
        <v>1</v>
      </c>
      <c r="B22" s="3">
        <v>2</v>
      </c>
      <c r="C22" s="3">
        <v>3</v>
      </c>
      <c r="D22" s="109">
        <v>4</v>
      </c>
      <c r="E22" s="3">
        <v>5</v>
      </c>
      <c r="F22" s="3">
        <v>6</v>
      </c>
      <c r="G22" s="51">
        <v>7</v>
      </c>
      <c r="H22" s="51">
        <v>8</v>
      </c>
      <c r="I22" s="51">
        <v>9</v>
      </c>
      <c r="J22" s="51">
        <v>10</v>
      </c>
      <c r="K22" s="3">
        <v>11</v>
      </c>
      <c r="L22" s="3">
        <v>12</v>
      </c>
      <c r="M22" s="3">
        <v>13</v>
      </c>
      <c r="N22" s="3">
        <v>14</v>
      </c>
      <c r="O22" s="3">
        <v>15</v>
      </c>
      <c r="P22" s="3">
        <v>16</v>
      </c>
      <c r="Q22" s="3">
        <v>17</v>
      </c>
      <c r="R22" s="3">
        <v>18</v>
      </c>
      <c r="S22" s="3">
        <v>19</v>
      </c>
      <c r="T22" s="3">
        <v>20</v>
      </c>
      <c r="U22" s="3">
        <v>21</v>
      </c>
      <c r="V22" s="3">
        <v>22</v>
      </c>
      <c r="W22" s="3">
        <v>23</v>
      </c>
      <c r="X22" s="3">
        <v>24</v>
      </c>
      <c r="Y22" s="3">
        <v>25</v>
      </c>
      <c r="Z22" s="3">
        <v>26</v>
      </c>
      <c r="AA22" s="3">
        <v>27</v>
      </c>
      <c r="AB22" s="3">
        <v>28</v>
      </c>
      <c r="AC22" s="39"/>
      <c r="AD22" s="48"/>
      <c r="AE22" s="48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</row>
    <row r="23" spans="1:43" ht="34.200000000000003" customHeight="1" x14ac:dyDescent="0.3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12" t="s">
        <v>0</v>
      </c>
      <c r="Q23" s="172" t="s">
        <v>24</v>
      </c>
      <c r="R23" s="13">
        <f t="shared" ref="R23:AB23" si="0">R27+R183</f>
        <v>683228.1</v>
      </c>
      <c r="S23" s="13">
        <f t="shared" si="0"/>
        <v>785153.1</v>
      </c>
      <c r="T23" s="13">
        <f t="shared" si="0"/>
        <v>583591</v>
      </c>
      <c r="U23" s="13">
        <f>U27+U183</f>
        <v>621633.29999999993</v>
      </c>
      <c r="V23" s="13">
        <f t="shared" si="0"/>
        <v>611774.19999999995</v>
      </c>
      <c r="W23" s="13">
        <f t="shared" si="0"/>
        <v>599774.19999999995</v>
      </c>
      <c r="X23" s="13">
        <f t="shared" si="0"/>
        <v>599774.19999999995</v>
      </c>
      <c r="Y23" s="13">
        <f t="shared" si="0"/>
        <v>599774.19999999995</v>
      </c>
      <c r="Z23" s="13">
        <f t="shared" si="0"/>
        <v>599774.19999999995</v>
      </c>
      <c r="AA23" s="13">
        <f t="shared" si="0"/>
        <v>599774.19999999995</v>
      </c>
      <c r="AB23" s="13">
        <f t="shared" si="0"/>
        <v>599774.19999999995</v>
      </c>
    </row>
    <row r="24" spans="1:43" ht="31.2" x14ac:dyDescent="0.3">
      <c r="A24" s="51"/>
      <c r="B24" s="51"/>
      <c r="C24" s="51"/>
      <c r="D24" s="51"/>
      <c r="E24" s="51"/>
      <c r="F24" s="51"/>
      <c r="G24" s="51"/>
      <c r="H24" s="52"/>
      <c r="I24" s="51"/>
      <c r="J24" s="51"/>
      <c r="K24" s="51"/>
      <c r="L24" s="51"/>
      <c r="M24" s="51"/>
      <c r="N24" s="51"/>
      <c r="O24" s="51"/>
      <c r="P24" s="53" t="s">
        <v>29</v>
      </c>
      <c r="Q24" s="3"/>
      <c r="R24" s="13"/>
      <c r="S24" s="14"/>
      <c r="T24" s="13"/>
      <c r="U24" s="13"/>
      <c r="V24" s="13"/>
      <c r="W24" s="13"/>
      <c r="X24" s="13"/>
      <c r="Y24" s="13"/>
      <c r="Z24" s="13"/>
      <c r="AA24" s="13"/>
      <c r="AB24" s="13"/>
      <c r="AC24" s="39" t="s">
        <v>62</v>
      </c>
    </row>
    <row r="25" spans="1:43" ht="31.2" x14ac:dyDescent="0.3">
      <c r="A25" s="51"/>
      <c r="B25" s="51"/>
      <c r="C25" s="51"/>
      <c r="D25" s="51"/>
      <c r="E25" s="51"/>
      <c r="F25" s="51"/>
      <c r="G25" s="51"/>
      <c r="H25" s="52"/>
      <c r="I25" s="51"/>
      <c r="J25" s="51"/>
      <c r="K25" s="51"/>
      <c r="L25" s="51"/>
      <c r="M25" s="51"/>
      <c r="N25" s="51"/>
      <c r="O25" s="51"/>
      <c r="P25" s="2" t="s">
        <v>119</v>
      </c>
      <c r="Q25" s="3" t="s">
        <v>121</v>
      </c>
      <c r="R25" s="14">
        <v>37.299999999999997</v>
      </c>
      <c r="S25" s="14">
        <f>(838.7+R30+R44+S30+S44+S172+R172)/S185*100</f>
        <v>43.252730109204371</v>
      </c>
      <c r="T25" s="14">
        <f>(838.7+R30+R44+S30+S44+T30+T44)/T185*100</f>
        <v>45.300469710909887</v>
      </c>
      <c r="U25" s="14">
        <f>(838.7+R30+R44+S30+S44+T30+T44+U30+U44)/U185*100</f>
        <v>46.59354167651648</v>
      </c>
      <c r="V25" s="14">
        <f>(838.7+R30+R44+S30+S44+T30+T44+U30+U44+V30+V44)/V185*100</f>
        <v>47.826890212923189</v>
      </c>
      <c r="W25" s="14">
        <f>(838.7+R30+R44+S30+S44+T30+T44+U30+U44+V30+V44+W30+W44)/W185*100</f>
        <v>49.004559613561469</v>
      </c>
      <c r="X25" s="14">
        <f>(838.7+R30+R44+S30+S44+T30+T44+U30+U44+V30+V44+W30+W44+X30+X44)/X185*100</f>
        <v>50.130237075625807</v>
      </c>
      <c r="Y25" s="14">
        <f>(838.7+R30+R44+S30+S44+T30+T44+U30+U44+V30+V44+W30+W44+X30+X44+Y30+Y44)/Y185*100</f>
        <v>51.207291261716556</v>
      </c>
      <c r="Z25" s="14">
        <f>(838.7+R30+R44+S30+S44+T30+T44+U30+U44+V30+V44+W30+W44+X30+X44+Y30+Y44+Z30+Z44)/Z185*100</f>
        <v>52.238805970149258</v>
      </c>
      <c r="AA25" s="14">
        <f>(838.7+R30+R44+S30+S44+T30+T44+U30+U44+V30+V44+W30+W44+X30+X44+Y30+Y44+Z30+Z44+AA30+AA44)/AA185*100</f>
        <v>53.227609622789949</v>
      </c>
      <c r="AB25" s="14">
        <f>(838.7+R30+R44+S30+S44+T30+T44+U30+U44+V30+V44+W30+W44+X30+X44+Y30+Y44+Z30+Z44+AA30+AA44+AB30+AB44)/AB185*100</f>
        <v>54.176301164252969</v>
      </c>
    </row>
    <row r="26" spans="1:43" ht="31.2" x14ac:dyDescent="0.3">
      <c r="A26" s="51"/>
      <c r="B26" s="51"/>
      <c r="C26" s="51"/>
      <c r="D26" s="51"/>
      <c r="E26" s="51"/>
      <c r="F26" s="51"/>
      <c r="G26" s="51"/>
      <c r="H26" s="52"/>
      <c r="I26" s="51"/>
      <c r="J26" s="51"/>
      <c r="K26" s="51"/>
      <c r="L26" s="51"/>
      <c r="M26" s="51"/>
      <c r="N26" s="51"/>
      <c r="O26" s="51"/>
      <c r="P26" s="2" t="s">
        <v>118</v>
      </c>
      <c r="Q26" s="3" t="s">
        <v>121</v>
      </c>
      <c r="R26" s="14">
        <v>36.799999999999997</v>
      </c>
      <c r="S26" s="14">
        <f>(1065+R52+R91+S52+S91)/2947*100</f>
        <v>37.360027146250424</v>
      </c>
      <c r="T26" s="14">
        <f>(1065+R52+R91+S52+S91+T52+T91)/2947*100</f>
        <v>37.631489650492028</v>
      </c>
      <c r="U26" s="14">
        <f>(1065+R52+R91+S52+S91+T52+T91+U52+U91)/2947*100</f>
        <v>37.902952154733626</v>
      </c>
      <c r="V26" s="14">
        <f>(1065+R52+R91+S52+S91+T52+T91+U52+U91+V52+V91)/2947*100</f>
        <v>38.17441465897523</v>
      </c>
      <c r="W26" s="14">
        <f>(1065+R52+R91+S52+S91+T52+T91+U52+U91+V52+V91+W52+W91)/2947*100</f>
        <v>38.445877163216828</v>
      </c>
      <c r="X26" s="14">
        <f>(1065+R52+R91+S52+S91+T52+T91+U52+U91+V52+V91+W52+W91+X52+X91)/2947*100</f>
        <v>38.717339667458432</v>
      </c>
      <c r="Y26" s="14">
        <f>(1065+R52+R91+S52+S91+T52+T91+U52+U91+V52+V91+W52+W91+X52+X91+Y52+Y91)/2947*100</f>
        <v>38.98880217170003</v>
      </c>
      <c r="Z26" s="14">
        <f>(1065+R52+R91+S52+S91+T52+T91+U52+U91+V52+V91+W52+W91+X52+X91+Y52+Y91+Z52+Z91)/2947*100</f>
        <v>39.260264675941634</v>
      </c>
      <c r="AA26" s="14">
        <f>(1065+R52+R91+S52+S91+T52+T91+U52+U91+V52+V91+W52+W91+X52+X91+Y52+Y91+Z52+Z91+AA52+AA91)/2947*100</f>
        <v>39.531727180183232</v>
      </c>
      <c r="AB26" s="14">
        <f>(1065+R52+R91+S52+S91+T52+T91+U52+U91+V52+V91+W52+W91+X52+X91+Y52+Y91+Z52+Z91+AA52+AA91+AB52+AB91)/2947*100</f>
        <v>39.803189684424837</v>
      </c>
      <c r="AC26" s="54"/>
    </row>
    <row r="27" spans="1:43" s="118" customFormat="1" ht="35.25" customHeight="1" x14ac:dyDescent="0.3">
      <c r="A27" s="112" t="s">
        <v>54</v>
      </c>
      <c r="B27" s="112" t="s">
        <v>52</v>
      </c>
      <c r="C27" s="112"/>
      <c r="D27" s="112" t="s">
        <v>54</v>
      </c>
      <c r="E27" s="112"/>
      <c r="F27" s="112"/>
      <c r="G27" s="112"/>
      <c r="H27" s="112"/>
      <c r="I27" s="112"/>
      <c r="J27" s="112"/>
      <c r="K27" s="112"/>
      <c r="L27" s="112"/>
      <c r="M27" s="112"/>
      <c r="N27" s="112" t="s">
        <v>251</v>
      </c>
      <c r="O27" s="112"/>
      <c r="P27" s="113" t="s">
        <v>81</v>
      </c>
      <c r="Q27" s="114" t="s">
        <v>24</v>
      </c>
      <c r="R27" s="120">
        <f t="shared" ref="R27:AB27" si="1">R28+R42+R50+R117+R160</f>
        <v>177664.80000000002</v>
      </c>
      <c r="S27" s="120">
        <f>S28+S42+S50+S117+S160+S170+S165</f>
        <v>242447.9</v>
      </c>
      <c r="T27" s="120">
        <f t="shared" si="1"/>
        <v>49428.9</v>
      </c>
      <c r="U27" s="120">
        <f t="shared" si="1"/>
        <v>48409.1</v>
      </c>
      <c r="V27" s="120">
        <f t="shared" si="1"/>
        <v>42000</v>
      </c>
      <c r="W27" s="120">
        <f t="shared" si="1"/>
        <v>30000</v>
      </c>
      <c r="X27" s="120">
        <f t="shared" si="1"/>
        <v>30000</v>
      </c>
      <c r="Y27" s="120">
        <f t="shared" si="1"/>
        <v>30000</v>
      </c>
      <c r="Z27" s="120">
        <f t="shared" si="1"/>
        <v>30000</v>
      </c>
      <c r="AA27" s="120">
        <f t="shared" si="1"/>
        <v>30000</v>
      </c>
      <c r="AB27" s="120">
        <f t="shared" si="1"/>
        <v>30000</v>
      </c>
      <c r="AC27" s="115"/>
      <c r="AD27" s="116"/>
      <c r="AE27" s="116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</row>
    <row r="28" spans="1:43" s="139" customFormat="1" ht="65.25" customHeight="1" x14ac:dyDescent="0.3">
      <c r="A28" s="119" t="s">
        <v>54</v>
      </c>
      <c r="B28" s="119" t="s">
        <v>52</v>
      </c>
      <c r="C28" s="119"/>
      <c r="D28" s="119" t="s">
        <v>54</v>
      </c>
      <c r="E28" s="119"/>
      <c r="F28" s="119"/>
      <c r="G28" s="119"/>
      <c r="H28" s="119"/>
      <c r="I28" s="119"/>
      <c r="J28" s="119"/>
      <c r="K28" s="119"/>
      <c r="L28" s="119"/>
      <c r="M28" s="119"/>
      <c r="N28" s="119" t="s">
        <v>251</v>
      </c>
      <c r="O28" s="119"/>
      <c r="P28" s="134" t="s">
        <v>116</v>
      </c>
      <c r="Q28" s="135" t="s">
        <v>24</v>
      </c>
      <c r="R28" s="127">
        <f>R29</f>
        <v>87313.2</v>
      </c>
      <c r="S28" s="127">
        <f t="shared" ref="S28:AB28" si="2">S29</f>
        <v>105858.59999999999</v>
      </c>
      <c r="T28" s="127">
        <f t="shared" si="2"/>
        <v>10000</v>
      </c>
      <c r="U28" s="127">
        <f t="shared" si="2"/>
        <v>10000</v>
      </c>
      <c r="V28" s="127">
        <f t="shared" si="2"/>
        <v>10000</v>
      </c>
      <c r="W28" s="127">
        <f t="shared" si="2"/>
        <v>10000</v>
      </c>
      <c r="X28" s="127">
        <f t="shared" si="2"/>
        <v>10000</v>
      </c>
      <c r="Y28" s="127">
        <f t="shared" si="2"/>
        <v>10000</v>
      </c>
      <c r="Z28" s="127">
        <f t="shared" si="2"/>
        <v>10000</v>
      </c>
      <c r="AA28" s="127">
        <f t="shared" si="2"/>
        <v>10000</v>
      </c>
      <c r="AB28" s="127">
        <f t="shared" si="2"/>
        <v>10000</v>
      </c>
      <c r="AC28" s="136"/>
      <c r="AD28" s="137"/>
      <c r="AE28" s="137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</row>
    <row r="29" spans="1:43" s="71" customFormat="1" ht="31.2" x14ac:dyDescent="0.3">
      <c r="A29" s="66" t="s">
        <v>54</v>
      </c>
      <c r="B29" s="66" t="s">
        <v>52</v>
      </c>
      <c r="C29" s="66"/>
      <c r="D29" s="66" t="s">
        <v>54</v>
      </c>
      <c r="E29" s="66" t="s">
        <v>56</v>
      </c>
      <c r="F29" s="66" t="s">
        <v>52</v>
      </c>
      <c r="G29" s="66"/>
      <c r="H29" s="66"/>
      <c r="I29" s="66"/>
      <c r="J29" s="66"/>
      <c r="K29" s="66"/>
      <c r="L29" s="66"/>
      <c r="M29" s="66"/>
      <c r="N29" s="66" t="s">
        <v>96</v>
      </c>
      <c r="O29" s="66"/>
      <c r="P29" s="67" t="s">
        <v>252</v>
      </c>
      <c r="Q29" s="75" t="s">
        <v>24</v>
      </c>
      <c r="R29" s="72">
        <f>R31</f>
        <v>87313.2</v>
      </c>
      <c r="S29" s="72">
        <f t="shared" ref="S29:AB29" si="3">S31</f>
        <v>105858.59999999999</v>
      </c>
      <c r="T29" s="72">
        <f t="shared" si="3"/>
        <v>10000</v>
      </c>
      <c r="U29" s="72">
        <f t="shared" si="3"/>
        <v>10000</v>
      </c>
      <c r="V29" s="72">
        <f t="shared" si="3"/>
        <v>10000</v>
      </c>
      <c r="W29" s="72">
        <f t="shared" si="3"/>
        <v>10000</v>
      </c>
      <c r="X29" s="72">
        <f t="shared" si="3"/>
        <v>10000</v>
      </c>
      <c r="Y29" s="72">
        <f t="shared" si="3"/>
        <v>10000</v>
      </c>
      <c r="Z29" s="72">
        <f t="shared" si="3"/>
        <v>10000</v>
      </c>
      <c r="AA29" s="72">
        <f t="shared" si="3"/>
        <v>10000</v>
      </c>
      <c r="AB29" s="72">
        <f t="shared" si="3"/>
        <v>10000</v>
      </c>
      <c r="AC29" s="73"/>
      <c r="AD29" s="74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</row>
    <row r="30" spans="1:43" x14ac:dyDescent="0.3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102" t="s">
        <v>117</v>
      </c>
      <c r="Q30" s="4" t="s">
        <v>122</v>
      </c>
      <c r="R30" s="14">
        <v>27.8</v>
      </c>
      <c r="S30" s="14">
        <v>13.9</v>
      </c>
      <c r="T30" s="14">
        <v>50</v>
      </c>
      <c r="U30" s="14">
        <v>50</v>
      </c>
      <c r="V30" s="14">
        <v>50</v>
      </c>
      <c r="W30" s="14">
        <v>50</v>
      </c>
      <c r="X30" s="14">
        <v>50</v>
      </c>
      <c r="Y30" s="14">
        <v>50</v>
      </c>
      <c r="Z30" s="14">
        <v>50</v>
      </c>
      <c r="AA30" s="14">
        <v>50</v>
      </c>
      <c r="AB30" s="14">
        <v>50</v>
      </c>
      <c r="AC30" s="55"/>
      <c r="AD30" s="48"/>
    </row>
    <row r="31" spans="1:43" s="90" customFormat="1" ht="22.5" customHeight="1" x14ac:dyDescent="0.3">
      <c r="A31" s="86" t="s">
        <v>54</v>
      </c>
      <c r="B31" s="86" t="s">
        <v>52</v>
      </c>
      <c r="C31" s="86"/>
      <c r="D31" s="86" t="s">
        <v>54</v>
      </c>
      <c r="E31" s="86" t="s">
        <v>56</v>
      </c>
      <c r="F31" s="86" t="s">
        <v>52</v>
      </c>
      <c r="G31" s="86"/>
      <c r="H31" s="86" t="s">
        <v>82</v>
      </c>
      <c r="I31" s="86" t="s">
        <v>83</v>
      </c>
      <c r="J31" s="86" t="s">
        <v>83</v>
      </c>
      <c r="K31" s="86" t="s">
        <v>51</v>
      </c>
      <c r="L31" s="86" t="s">
        <v>52</v>
      </c>
      <c r="M31" s="86" t="s">
        <v>53</v>
      </c>
      <c r="N31" s="86" t="s">
        <v>96</v>
      </c>
      <c r="O31" s="86"/>
      <c r="P31" s="209" t="s">
        <v>120</v>
      </c>
      <c r="Q31" s="206" t="s">
        <v>24</v>
      </c>
      <c r="R31" s="7">
        <f>R32+R33</f>
        <v>87313.2</v>
      </c>
      <c r="S31" s="7">
        <f t="shared" ref="S31:AB31" si="4">S32+S33</f>
        <v>105858.59999999999</v>
      </c>
      <c r="T31" s="7">
        <f t="shared" si="4"/>
        <v>10000</v>
      </c>
      <c r="U31" s="7">
        <f t="shared" si="4"/>
        <v>10000</v>
      </c>
      <c r="V31" s="7">
        <f t="shared" si="4"/>
        <v>10000</v>
      </c>
      <c r="W31" s="7">
        <f t="shared" si="4"/>
        <v>10000</v>
      </c>
      <c r="X31" s="7">
        <f t="shared" si="4"/>
        <v>10000</v>
      </c>
      <c r="Y31" s="7">
        <f t="shared" si="4"/>
        <v>10000</v>
      </c>
      <c r="Z31" s="7">
        <f t="shared" si="4"/>
        <v>10000</v>
      </c>
      <c r="AA31" s="7">
        <f t="shared" si="4"/>
        <v>10000</v>
      </c>
      <c r="AB31" s="7">
        <f t="shared" si="4"/>
        <v>10000</v>
      </c>
      <c r="AC31" s="87"/>
      <c r="AD31" s="88"/>
      <c r="AE31" s="88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</row>
    <row r="32" spans="1:43" s="90" customFormat="1" x14ac:dyDescent="0.3">
      <c r="A32" s="86" t="s">
        <v>54</v>
      </c>
      <c r="B32" s="86" t="s">
        <v>52</v>
      </c>
      <c r="C32" s="86"/>
      <c r="D32" s="86" t="s">
        <v>54</v>
      </c>
      <c r="E32" s="86" t="s">
        <v>56</v>
      </c>
      <c r="F32" s="86" t="s">
        <v>52</v>
      </c>
      <c r="G32" s="86" t="s">
        <v>68</v>
      </c>
      <c r="H32" s="86" t="s">
        <v>82</v>
      </c>
      <c r="I32" s="86" t="s">
        <v>83</v>
      </c>
      <c r="J32" s="86" t="s">
        <v>83</v>
      </c>
      <c r="K32" s="86" t="s">
        <v>51</v>
      </c>
      <c r="L32" s="86" t="s">
        <v>52</v>
      </c>
      <c r="M32" s="86" t="s">
        <v>53</v>
      </c>
      <c r="N32" s="86" t="s">
        <v>97</v>
      </c>
      <c r="O32" s="86"/>
      <c r="P32" s="210"/>
      <c r="Q32" s="207"/>
      <c r="R32" s="9">
        <v>79536.399999999994</v>
      </c>
      <c r="S32" s="9">
        <v>96826.9</v>
      </c>
      <c r="T32" s="9">
        <v>10000</v>
      </c>
      <c r="U32" s="9">
        <v>10000</v>
      </c>
      <c r="V32" s="9">
        <v>10000</v>
      </c>
      <c r="W32" s="9">
        <v>10000</v>
      </c>
      <c r="X32" s="9">
        <v>10000</v>
      </c>
      <c r="Y32" s="9">
        <v>10000</v>
      </c>
      <c r="Z32" s="9">
        <v>10000</v>
      </c>
      <c r="AA32" s="9">
        <v>10000</v>
      </c>
      <c r="AB32" s="9">
        <v>10000</v>
      </c>
      <c r="AC32" s="87"/>
      <c r="AD32" s="88"/>
      <c r="AE32" s="88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</row>
    <row r="33" spans="1:43" s="90" customFormat="1" ht="15.75" customHeight="1" x14ac:dyDescent="0.3">
      <c r="A33" s="86" t="s">
        <v>54</v>
      </c>
      <c r="B33" s="86" t="s">
        <v>52</v>
      </c>
      <c r="C33" s="86"/>
      <c r="D33" s="86" t="s">
        <v>54</v>
      </c>
      <c r="E33" s="86" t="s">
        <v>56</v>
      </c>
      <c r="F33" s="86" t="s">
        <v>52</v>
      </c>
      <c r="G33" s="86" t="s">
        <v>69</v>
      </c>
      <c r="H33" s="86" t="s">
        <v>82</v>
      </c>
      <c r="I33" s="86" t="s">
        <v>83</v>
      </c>
      <c r="J33" s="86" t="s">
        <v>83</v>
      </c>
      <c r="K33" s="86" t="s">
        <v>51</v>
      </c>
      <c r="L33" s="86" t="s">
        <v>52</v>
      </c>
      <c r="M33" s="86" t="s">
        <v>53</v>
      </c>
      <c r="N33" s="86" t="s">
        <v>98</v>
      </c>
      <c r="O33" s="86"/>
      <c r="P33" s="211"/>
      <c r="Q33" s="208"/>
      <c r="R33" s="9">
        <v>7776.8</v>
      </c>
      <c r="S33" s="9">
        <v>9031.7000000000007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87"/>
      <c r="AD33" s="88"/>
      <c r="AE33" s="88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</row>
    <row r="34" spans="1:43" s="59" customFormat="1" x14ac:dyDescent="0.3">
      <c r="A34" s="52"/>
      <c r="B34" s="52"/>
      <c r="C34" s="52"/>
      <c r="D34" s="52"/>
      <c r="E34" s="52"/>
      <c r="F34" s="52"/>
      <c r="G34" s="52"/>
      <c r="H34" s="52"/>
      <c r="I34" s="51"/>
      <c r="J34" s="52"/>
      <c r="K34" s="52"/>
      <c r="L34" s="52"/>
      <c r="M34" s="52"/>
      <c r="N34" s="52"/>
      <c r="O34" s="52"/>
      <c r="P34" s="2" t="s">
        <v>240</v>
      </c>
      <c r="Q34" s="4" t="s">
        <v>115</v>
      </c>
      <c r="R34" s="24">
        <v>2</v>
      </c>
      <c r="S34" s="24">
        <v>2</v>
      </c>
      <c r="T34" s="24">
        <v>2</v>
      </c>
      <c r="U34" s="24">
        <v>2</v>
      </c>
      <c r="V34" s="24">
        <v>2</v>
      </c>
      <c r="W34" s="24">
        <v>2</v>
      </c>
      <c r="X34" s="24">
        <v>2</v>
      </c>
      <c r="Y34" s="24">
        <v>2</v>
      </c>
      <c r="Z34" s="24">
        <v>2</v>
      </c>
      <c r="AA34" s="24">
        <v>2</v>
      </c>
      <c r="AB34" s="24">
        <v>2</v>
      </c>
      <c r="AC34" s="54"/>
      <c r="AD34" s="56"/>
      <c r="AE34" s="57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</row>
    <row r="35" spans="1:43" ht="31.2" hidden="1" x14ac:dyDescent="0.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2" t="s">
        <v>37</v>
      </c>
      <c r="Q35" s="4" t="s">
        <v>1</v>
      </c>
      <c r="R35" s="31">
        <v>27.8</v>
      </c>
      <c r="S35" s="31">
        <v>50</v>
      </c>
      <c r="T35" s="31">
        <v>50</v>
      </c>
      <c r="U35" s="31">
        <v>50</v>
      </c>
      <c r="V35" s="31">
        <v>50</v>
      </c>
      <c r="W35" s="31">
        <v>50</v>
      </c>
      <c r="X35" s="31">
        <v>50</v>
      </c>
      <c r="Y35" s="31">
        <v>50</v>
      </c>
      <c r="Z35" s="31">
        <v>50</v>
      </c>
      <c r="AA35" s="31">
        <v>50</v>
      </c>
      <c r="AB35" s="31">
        <v>50</v>
      </c>
      <c r="AC35" s="55"/>
      <c r="AD35" s="48"/>
    </row>
    <row r="36" spans="1:43" s="59" customFormat="1" ht="62.4" x14ac:dyDescent="0.3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2" t="s">
        <v>127</v>
      </c>
      <c r="Q36" s="4" t="s">
        <v>115</v>
      </c>
      <c r="R36" s="5">
        <v>4</v>
      </c>
      <c r="S36" s="5">
        <v>4</v>
      </c>
      <c r="T36" s="5">
        <v>4</v>
      </c>
      <c r="U36" s="5">
        <v>4</v>
      </c>
      <c r="V36" s="5">
        <v>4</v>
      </c>
      <c r="W36" s="5">
        <v>4</v>
      </c>
      <c r="X36" s="5">
        <v>4</v>
      </c>
      <c r="Y36" s="5">
        <v>4</v>
      </c>
      <c r="Z36" s="5">
        <v>4</v>
      </c>
      <c r="AA36" s="5">
        <v>4</v>
      </c>
      <c r="AB36" s="5">
        <v>4</v>
      </c>
      <c r="AC36" s="56"/>
      <c r="AD36" s="55"/>
      <c r="AE36" s="57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</row>
    <row r="37" spans="1:43" s="59" customFormat="1" ht="62.4" x14ac:dyDescent="0.3">
      <c r="A37" s="52"/>
      <c r="B37" s="52"/>
      <c r="C37" s="52"/>
      <c r="D37" s="52"/>
      <c r="E37" s="52"/>
      <c r="F37" s="52"/>
      <c r="G37" s="52"/>
      <c r="H37" s="52"/>
      <c r="I37" s="51"/>
      <c r="J37" s="52"/>
      <c r="K37" s="52"/>
      <c r="L37" s="52"/>
      <c r="M37" s="52"/>
      <c r="N37" s="52"/>
      <c r="O37" s="52"/>
      <c r="P37" s="2" t="s">
        <v>242</v>
      </c>
      <c r="Q37" s="4" t="s">
        <v>115</v>
      </c>
      <c r="R37" s="5">
        <v>12</v>
      </c>
      <c r="S37" s="5">
        <v>12</v>
      </c>
      <c r="T37" s="5">
        <v>12</v>
      </c>
      <c r="U37" s="5">
        <v>12</v>
      </c>
      <c r="V37" s="5">
        <v>12</v>
      </c>
      <c r="W37" s="5">
        <v>12</v>
      </c>
      <c r="X37" s="5">
        <v>12</v>
      </c>
      <c r="Y37" s="5">
        <v>12</v>
      </c>
      <c r="Z37" s="5">
        <v>12</v>
      </c>
      <c r="AA37" s="5">
        <v>12</v>
      </c>
      <c r="AB37" s="5">
        <v>12</v>
      </c>
      <c r="AC37" s="54"/>
      <c r="AD37" s="56"/>
      <c r="AE37" s="57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</row>
    <row r="38" spans="1:43" s="90" customFormat="1" ht="46.8" x14ac:dyDescent="0.3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30" t="s">
        <v>128</v>
      </c>
      <c r="Q38" s="35" t="s">
        <v>70</v>
      </c>
      <c r="R38" s="33">
        <v>1</v>
      </c>
      <c r="S38" s="33">
        <v>1</v>
      </c>
      <c r="T38" s="33">
        <v>1</v>
      </c>
      <c r="U38" s="33">
        <v>1</v>
      </c>
      <c r="V38" s="33">
        <v>1</v>
      </c>
      <c r="W38" s="33">
        <v>1</v>
      </c>
      <c r="X38" s="33">
        <v>1</v>
      </c>
      <c r="Y38" s="33">
        <v>1</v>
      </c>
      <c r="Z38" s="33">
        <v>1</v>
      </c>
      <c r="AA38" s="33">
        <v>1</v>
      </c>
      <c r="AB38" s="33">
        <v>1</v>
      </c>
      <c r="AC38" s="87"/>
      <c r="AD38" s="88"/>
      <c r="AE38" s="88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</row>
    <row r="39" spans="1:43" s="59" customFormat="1" x14ac:dyDescent="0.3">
      <c r="A39" s="52"/>
      <c r="B39" s="52"/>
      <c r="C39" s="52"/>
      <c r="D39" s="52"/>
      <c r="E39" s="52"/>
      <c r="F39" s="52"/>
      <c r="G39" s="52"/>
      <c r="H39" s="52"/>
      <c r="I39" s="51"/>
      <c r="J39" s="52"/>
      <c r="K39" s="52"/>
      <c r="L39" s="52"/>
      <c r="M39" s="52"/>
      <c r="N39" s="52"/>
      <c r="O39" s="52"/>
      <c r="P39" s="2" t="s">
        <v>130</v>
      </c>
      <c r="Q39" s="36" t="s">
        <v>115</v>
      </c>
      <c r="R39" s="5">
        <v>8</v>
      </c>
      <c r="S39" s="5">
        <v>5</v>
      </c>
      <c r="T39" s="5">
        <v>5</v>
      </c>
      <c r="U39" s="5">
        <v>5</v>
      </c>
      <c r="V39" s="5">
        <v>5</v>
      </c>
      <c r="W39" s="5">
        <v>5</v>
      </c>
      <c r="X39" s="5">
        <v>5</v>
      </c>
      <c r="Y39" s="5">
        <v>5</v>
      </c>
      <c r="Z39" s="5">
        <v>5</v>
      </c>
      <c r="AA39" s="5">
        <v>5</v>
      </c>
      <c r="AB39" s="5">
        <v>5</v>
      </c>
      <c r="AC39" s="54"/>
      <c r="AD39" s="56"/>
      <c r="AE39" s="57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</row>
    <row r="40" spans="1:43" s="95" customFormat="1" ht="46.8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26" t="s">
        <v>129</v>
      </c>
      <c r="Q40" s="35" t="s">
        <v>70</v>
      </c>
      <c r="R40" s="33">
        <v>1</v>
      </c>
      <c r="S40" s="33">
        <v>1</v>
      </c>
      <c r="T40" s="33">
        <v>1</v>
      </c>
      <c r="U40" s="33">
        <v>1</v>
      </c>
      <c r="V40" s="33">
        <v>1</v>
      </c>
      <c r="W40" s="33">
        <v>1</v>
      </c>
      <c r="X40" s="33">
        <v>1</v>
      </c>
      <c r="Y40" s="33">
        <v>1</v>
      </c>
      <c r="Z40" s="33">
        <v>1</v>
      </c>
      <c r="AA40" s="33">
        <v>1</v>
      </c>
      <c r="AB40" s="33">
        <v>1</v>
      </c>
      <c r="AC40" s="91"/>
      <c r="AD40" s="92"/>
      <c r="AE40" s="93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</row>
    <row r="41" spans="1:43" s="59" customFormat="1" x14ac:dyDescent="0.3">
      <c r="A41" s="52"/>
      <c r="B41" s="52"/>
      <c r="C41" s="52"/>
      <c r="D41" s="52"/>
      <c r="E41" s="52"/>
      <c r="F41" s="52"/>
      <c r="G41" s="52"/>
      <c r="H41" s="52"/>
      <c r="I41" s="51"/>
      <c r="J41" s="52"/>
      <c r="K41" s="52"/>
      <c r="L41" s="52"/>
      <c r="M41" s="52"/>
      <c r="N41" s="52"/>
      <c r="O41" s="52"/>
      <c r="P41" s="2" t="s">
        <v>131</v>
      </c>
      <c r="Q41" s="4" t="s">
        <v>115</v>
      </c>
      <c r="R41" s="5">
        <v>1</v>
      </c>
      <c r="S41" s="5">
        <v>1</v>
      </c>
      <c r="T41" s="5">
        <v>1</v>
      </c>
      <c r="U41" s="5">
        <v>1</v>
      </c>
      <c r="V41" s="5">
        <v>1</v>
      </c>
      <c r="W41" s="5">
        <v>1</v>
      </c>
      <c r="X41" s="5">
        <v>1</v>
      </c>
      <c r="Y41" s="5">
        <v>1</v>
      </c>
      <c r="Z41" s="5">
        <v>1</v>
      </c>
      <c r="AA41" s="5">
        <v>1</v>
      </c>
      <c r="AB41" s="5">
        <v>1</v>
      </c>
      <c r="AC41" s="54"/>
      <c r="AD41" s="56"/>
      <c r="AE41" s="57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</row>
    <row r="42" spans="1:43" s="131" customFormat="1" ht="69" customHeight="1" x14ac:dyDescent="0.3">
      <c r="A42" s="123">
        <v>1</v>
      </c>
      <c r="B42" s="123">
        <v>4</v>
      </c>
      <c r="C42" s="123"/>
      <c r="D42" s="123">
        <v>2</v>
      </c>
      <c r="E42" s="123"/>
      <c r="F42" s="123"/>
      <c r="G42" s="119"/>
      <c r="H42" s="119"/>
      <c r="I42" s="119"/>
      <c r="J42" s="119"/>
      <c r="K42" s="119"/>
      <c r="L42" s="119"/>
      <c r="M42" s="119"/>
      <c r="N42" s="119" t="s">
        <v>99</v>
      </c>
      <c r="O42" s="124"/>
      <c r="P42" s="125" t="s">
        <v>132</v>
      </c>
      <c r="Q42" s="126" t="s">
        <v>24</v>
      </c>
      <c r="R42" s="127">
        <f>R43</f>
        <v>15044.1</v>
      </c>
      <c r="S42" s="127">
        <f t="shared" ref="S42" si="5">S43</f>
        <v>15044.1</v>
      </c>
      <c r="T42" s="127"/>
      <c r="U42" s="127"/>
      <c r="V42" s="127"/>
      <c r="W42" s="127"/>
      <c r="X42" s="127"/>
      <c r="Y42" s="127"/>
      <c r="Z42" s="127"/>
      <c r="AA42" s="127"/>
      <c r="AB42" s="127"/>
      <c r="AC42" s="128"/>
      <c r="AD42" s="129"/>
      <c r="AE42" s="129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</row>
    <row r="43" spans="1:43" s="71" customFormat="1" ht="36" customHeight="1" x14ac:dyDescent="0.3">
      <c r="A43" s="97">
        <v>1</v>
      </c>
      <c r="B43" s="97">
        <v>4</v>
      </c>
      <c r="C43" s="97"/>
      <c r="D43" s="97">
        <v>2</v>
      </c>
      <c r="E43" s="97">
        <v>0</v>
      </c>
      <c r="F43" s="97">
        <v>1</v>
      </c>
      <c r="G43" s="66"/>
      <c r="H43" s="66"/>
      <c r="I43" s="66"/>
      <c r="J43" s="66"/>
      <c r="K43" s="66"/>
      <c r="L43" s="66"/>
      <c r="M43" s="66"/>
      <c r="N43" s="66" t="s">
        <v>100</v>
      </c>
      <c r="O43" s="66"/>
      <c r="P43" s="67" t="s">
        <v>253</v>
      </c>
      <c r="Q43" s="75" t="s">
        <v>24</v>
      </c>
      <c r="R43" s="72">
        <f>R45</f>
        <v>15044.1</v>
      </c>
      <c r="S43" s="72">
        <f t="shared" ref="S43" si="6">S45</f>
        <v>15044.1</v>
      </c>
      <c r="T43" s="72"/>
      <c r="U43" s="72"/>
      <c r="V43" s="72"/>
      <c r="W43" s="72"/>
      <c r="X43" s="72"/>
      <c r="Y43" s="72"/>
      <c r="Z43" s="72"/>
      <c r="AA43" s="72"/>
      <c r="AB43" s="72"/>
      <c r="AC43" s="68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</row>
    <row r="44" spans="1:43" ht="31.95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19" t="s">
        <v>133</v>
      </c>
      <c r="Q44" s="8" t="s">
        <v>122</v>
      </c>
      <c r="R44" s="14">
        <f t="shared" ref="R44" si="7">R116</f>
        <v>2</v>
      </c>
      <c r="S44" s="14">
        <v>3.1</v>
      </c>
      <c r="T44" s="14"/>
      <c r="U44" s="14"/>
      <c r="V44" s="14"/>
      <c r="W44" s="14"/>
      <c r="X44" s="14"/>
      <c r="Y44" s="14"/>
      <c r="Z44" s="14"/>
      <c r="AA44" s="14"/>
      <c r="AB44" s="14"/>
      <c r="AC44" s="62"/>
    </row>
    <row r="45" spans="1:43" s="90" customFormat="1" x14ac:dyDescent="0.3">
      <c r="A45" s="35">
        <v>1</v>
      </c>
      <c r="B45" s="35">
        <v>4</v>
      </c>
      <c r="C45" s="35"/>
      <c r="D45" s="35">
        <v>2</v>
      </c>
      <c r="E45" s="35">
        <v>0</v>
      </c>
      <c r="F45" s="35">
        <v>1</v>
      </c>
      <c r="G45" s="86"/>
      <c r="H45" s="86" t="s">
        <v>82</v>
      </c>
      <c r="I45" s="86" t="s">
        <v>83</v>
      </c>
      <c r="J45" s="86" t="s">
        <v>84</v>
      </c>
      <c r="K45" s="35">
        <v>0</v>
      </c>
      <c r="L45" s="35">
        <v>2</v>
      </c>
      <c r="M45" s="35">
        <v>0</v>
      </c>
      <c r="N45" s="35" t="s">
        <v>100</v>
      </c>
      <c r="O45" s="35"/>
      <c r="P45" s="209" t="s">
        <v>114</v>
      </c>
      <c r="Q45" s="212" t="s">
        <v>24</v>
      </c>
      <c r="R45" s="7">
        <f>SUM(R46:R48)</f>
        <v>15044.1</v>
      </c>
      <c r="S45" s="7">
        <f t="shared" ref="S45" si="8">SUM(S46:S48)</f>
        <v>15044.1</v>
      </c>
      <c r="T45" s="7"/>
      <c r="U45" s="7"/>
      <c r="V45" s="7"/>
      <c r="W45" s="7"/>
      <c r="X45" s="7"/>
      <c r="Y45" s="7"/>
      <c r="Z45" s="7"/>
      <c r="AA45" s="7"/>
      <c r="AB45" s="7"/>
      <c r="AC45" s="87"/>
      <c r="AD45" s="88"/>
      <c r="AE45" s="88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</row>
    <row r="46" spans="1:43" s="90" customFormat="1" hidden="1" x14ac:dyDescent="0.3">
      <c r="A46" s="155">
        <v>1</v>
      </c>
      <c r="B46" s="155">
        <v>4</v>
      </c>
      <c r="C46" s="155"/>
      <c r="D46" s="155">
        <v>2</v>
      </c>
      <c r="E46" s="155">
        <v>0</v>
      </c>
      <c r="F46" s="155">
        <v>1</v>
      </c>
      <c r="G46" s="153">
        <v>11450</v>
      </c>
      <c r="H46" s="153" t="s">
        <v>82</v>
      </c>
      <c r="I46" s="153" t="s">
        <v>83</v>
      </c>
      <c r="J46" s="153" t="s">
        <v>84</v>
      </c>
      <c r="K46" s="155">
        <v>0</v>
      </c>
      <c r="L46" s="155">
        <v>2</v>
      </c>
      <c r="M46" s="155">
        <v>0</v>
      </c>
      <c r="N46" s="155">
        <v>1420111450</v>
      </c>
      <c r="O46" s="154"/>
      <c r="P46" s="210"/>
      <c r="Q46" s="213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7"/>
      <c r="AD46" s="88"/>
      <c r="AE46" s="88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</row>
    <row r="47" spans="1:43" s="90" customFormat="1" x14ac:dyDescent="0.3">
      <c r="A47" s="35">
        <v>1</v>
      </c>
      <c r="B47" s="35">
        <v>4</v>
      </c>
      <c r="C47" s="35"/>
      <c r="D47" s="35">
        <v>2</v>
      </c>
      <c r="E47" s="35">
        <v>0</v>
      </c>
      <c r="F47" s="35">
        <v>1</v>
      </c>
      <c r="G47" s="86" t="s">
        <v>75</v>
      </c>
      <c r="H47" s="86" t="s">
        <v>82</v>
      </c>
      <c r="I47" s="86" t="s">
        <v>83</v>
      </c>
      <c r="J47" s="86" t="s">
        <v>84</v>
      </c>
      <c r="K47" s="35">
        <v>0</v>
      </c>
      <c r="L47" s="35">
        <v>2</v>
      </c>
      <c r="M47" s="35">
        <v>0</v>
      </c>
      <c r="N47" s="35" t="s">
        <v>102</v>
      </c>
      <c r="O47" s="35"/>
      <c r="P47" s="210"/>
      <c r="Q47" s="213"/>
      <c r="R47" s="9">
        <v>14141.5</v>
      </c>
      <c r="S47" s="9">
        <v>14141.5</v>
      </c>
      <c r="T47" s="9"/>
      <c r="U47" s="9"/>
      <c r="V47" s="9"/>
      <c r="W47" s="9"/>
      <c r="X47" s="9"/>
      <c r="Y47" s="9"/>
      <c r="Z47" s="9"/>
      <c r="AA47" s="9"/>
      <c r="AB47" s="9"/>
      <c r="AC47" s="87"/>
      <c r="AD47" s="88"/>
      <c r="AE47" s="88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</row>
    <row r="48" spans="1:43" s="90" customFormat="1" x14ac:dyDescent="0.3">
      <c r="A48" s="35">
        <v>1</v>
      </c>
      <c r="B48" s="35">
        <v>4</v>
      </c>
      <c r="C48" s="35"/>
      <c r="D48" s="35">
        <v>2</v>
      </c>
      <c r="E48" s="35">
        <v>0</v>
      </c>
      <c r="F48" s="35">
        <v>1</v>
      </c>
      <c r="G48" s="86" t="s">
        <v>74</v>
      </c>
      <c r="H48" s="86" t="s">
        <v>82</v>
      </c>
      <c r="I48" s="86" t="s">
        <v>83</v>
      </c>
      <c r="J48" s="86" t="s">
        <v>84</v>
      </c>
      <c r="K48" s="35">
        <v>0</v>
      </c>
      <c r="L48" s="35">
        <v>2</v>
      </c>
      <c r="M48" s="35">
        <v>0</v>
      </c>
      <c r="N48" s="35" t="s">
        <v>245</v>
      </c>
      <c r="O48" s="35"/>
      <c r="P48" s="211"/>
      <c r="Q48" s="214"/>
      <c r="R48" s="9">
        <v>902.6</v>
      </c>
      <c r="S48" s="9">
        <v>902.6</v>
      </c>
      <c r="T48" s="9"/>
      <c r="U48" s="9"/>
      <c r="V48" s="9"/>
      <c r="W48" s="9"/>
      <c r="X48" s="9"/>
      <c r="Y48" s="9"/>
      <c r="Z48" s="9"/>
      <c r="AA48" s="9"/>
      <c r="AB48" s="9"/>
      <c r="AC48" s="87"/>
      <c r="AD48" s="88"/>
      <c r="AE48" s="88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</row>
    <row r="49" spans="1:43" ht="46.8" x14ac:dyDescent="0.3">
      <c r="A49" s="36"/>
      <c r="B49" s="36"/>
      <c r="C49" s="36"/>
      <c r="D49" s="109"/>
      <c r="E49" s="36"/>
      <c r="F49" s="36"/>
      <c r="G49" s="51"/>
      <c r="H49" s="51"/>
      <c r="I49" s="51"/>
      <c r="J49" s="51"/>
      <c r="K49" s="36"/>
      <c r="L49" s="36"/>
      <c r="M49" s="36"/>
      <c r="N49" s="36"/>
      <c r="O49" s="36"/>
      <c r="P49" s="32" t="s">
        <v>134</v>
      </c>
      <c r="Q49" s="8" t="s">
        <v>115</v>
      </c>
      <c r="R49" s="24">
        <v>1</v>
      </c>
      <c r="S49" s="24">
        <v>1</v>
      </c>
      <c r="T49" s="24"/>
      <c r="U49" s="24"/>
      <c r="V49" s="24"/>
      <c r="W49" s="24"/>
      <c r="X49" s="24"/>
      <c r="Y49" s="24"/>
      <c r="Z49" s="24"/>
      <c r="AA49" s="24"/>
      <c r="AB49" s="24"/>
      <c r="AC49" s="62"/>
    </row>
    <row r="50" spans="1:43" s="131" customFormat="1" ht="141.75" customHeight="1" x14ac:dyDescent="0.3">
      <c r="A50" s="119" t="s">
        <v>54</v>
      </c>
      <c r="B50" s="119" t="s">
        <v>52</v>
      </c>
      <c r="C50" s="119"/>
      <c r="D50" s="119" t="s">
        <v>57</v>
      </c>
      <c r="E50" s="119"/>
      <c r="F50" s="119"/>
      <c r="G50" s="119"/>
      <c r="H50" s="119"/>
      <c r="I50" s="119"/>
      <c r="J50" s="119"/>
      <c r="K50" s="119"/>
      <c r="L50" s="119"/>
      <c r="M50" s="119"/>
      <c r="N50" s="119" t="s">
        <v>101</v>
      </c>
      <c r="O50" s="119"/>
      <c r="P50" s="132" t="s">
        <v>243</v>
      </c>
      <c r="Q50" s="126" t="s">
        <v>24</v>
      </c>
      <c r="R50" s="127">
        <f>R51</f>
        <v>58959.4</v>
      </c>
      <c r="S50" s="127">
        <f t="shared" ref="S50:AB50" si="9">S51</f>
        <v>52916.2</v>
      </c>
      <c r="T50" s="127">
        <f t="shared" si="9"/>
        <v>10000</v>
      </c>
      <c r="U50" s="127">
        <f t="shared" si="9"/>
        <v>10000</v>
      </c>
      <c r="V50" s="127">
        <f t="shared" si="9"/>
        <v>10000</v>
      </c>
      <c r="W50" s="127">
        <f t="shared" si="9"/>
        <v>10000</v>
      </c>
      <c r="X50" s="127">
        <f t="shared" si="9"/>
        <v>10000</v>
      </c>
      <c r="Y50" s="127">
        <f t="shared" si="9"/>
        <v>10000</v>
      </c>
      <c r="Z50" s="127">
        <f t="shared" si="9"/>
        <v>10000</v>
      </c>
      <c r="AA50" s="127">
        <f t="shared" si="9"/>
        <v>10000</v>
      </c>
      <c r="AB50" s="127">
        <f t="shared" si="9"/>
        <v>10000</v>
      </c>
      <c r="AC50" s="128"/>
      <c r="AD50" s="133"/>
      <c r="AE50" s="129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</row>
    <row r="51" spans="1:43" s="79" customFormat="1" ht="31.2" x14ac:dyDescent="0.3">
      <c r="A51" s="66" t="s">
        <v>54</v>
      </c>
      <c r="B51" s="66" t="s">
        <v>52</v>
      </c>
      <c r="C51" s="66"/>
      <c r="D51" s="66" t="s">
        <v>57</v>
      </c>
      <c r="E51" s="66" t="s">
        <v>51</v>
      </c>
      <c r="F51" s="66" t="s">
        <v>57</v>
      </c>
      <c r="G51" s="66"/>
      <c r="H51" s="66"/>
      <c r="I51" s="66"/>
      <c r="J51" s="66"/>
      <c r="K51" s="66"/>
      <c r="L51" s="66"/>
      <c r="M51" s="66"/>
      <c r="N51" s="66" t="s">
        <v>310</v>
      </c>
      <c r="O51" s="66"/>
      <c r="P51" s="67" t="s">
        <v>254</v>
      </c>
      <c r="Q51" s="75" t="s">
        <v>24</v>
      </c>
      <c r="R51" s="72">
        <f>R53</f>
        <v>58959.4</v>
      </c>
      <c r="S51" s="72">
        <f t="shared" ref="S51:AB51" si="10">S53</f>
        <v>52916.2</v>
      </c>
      <c r="T51" s="72">
        <f t="shared" si="10"/>
        <v>10000</v>
      </c>
      <c r="U51" s="72">
        <f t="shared" si="10"/>
        <v>10000</v>
      </c>
      <c r="V51" s="72">
        <f t="shared" si="10"/>
        <v>10000</v>
      </c>
      <c r="W51" s="72">
        <f t="shared" si="10"/>
        <v>10000</v>
      </c>
      <c r="X51" s="72">
        <f t="shared" si="10"/>
        <v>10000</v>
      </c>
      <c r="Y51" s="72">
        <f t="shared" si="10"/>
        <v>10000</v>
      </c>
      <c r="Z51" s="72">
        <f t="shared" si="10"/>
        <v>10000</v>
      </c>
      <c r="AA51" s="72">
        <f t="shared" si="10"/>
        <v>10000</v>
      </c>
      <c r="AB51" s="72">
        <f t="shared" si="10"/>
        <v>10000</v>
      </c>
      <c r="AC51" s="76"/>
      <c r="AD51" s="77"/>
      <c r="AE51" s="77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</row>
    <row r="52" spans="1:43" s="59" customFormat="1" ht="31.2" x14ac:dyDescent="0.3">
      <c r="A52" s="52"/>
      <c r="B52" s="52"/>
      <c r="C52" s="52"/>
      <c r="D52" s="52"/>
      <c r="E52" s="52"/>
      <c r="F52" s="152"/>
      <c r="G52" s="52"/>
      <c r="H52" s="52"/>
      <c r="I52" s="51"/>
      <c r="J52" s="52"/>
      <c r="K52" s="52"/>
      <c r="L52" s="52"/>
      <c r="M52" s="52"/>
      <c r="N52" s="52"/>
      <c r="O52" s="52"/>
      <c r="P52" s="19" t="s">
        <v>135</v>
      </c>
      <c r="Q52" s="3" t="s">
        <v>115</v>
      </c>
      <c r="R52" s="5">
        <f>R59</f>
        <v>15</v>
      </c>
      <c r="S52" s="5">
        <f t="shared" ref="S52:AB52" si="11">S59</f>
        <v>10</v>
      </c>
      <c r="T52" s="5">
        <f t="shared" si="11"/>
        <v>4</v>
      </c>
      <c r="U52" s="5">
        <f t="shared" si="11"/>
        <v>4</v>
      </c>
      <c r="V52" s="5">
        <f t="shared" si="11"/>
        <v>4</v>
      </c>
      <c r="W52" s="5">
        <f t="shared" si="11"/>
        <v>4</v>
      </c>
      <c r="X52" s="5">
        <f t="shared" si="11"/>
        <v>4</v>
      </c>
      <c r="Y52" s="5">
        <f t="shared" si="11"/>
        <v>4</v>
      </c>
      <c r="Z52" s="5">
        <f t="shared" si="11"/>
        <v>4</v>
      </c>
      <c r="AA52" s="5">
        <f t="shared" si="11"/>
        <v>4</v>
      </c>
      <c r="AB52" s="5">
        <f t="shared" si="11"/>
        <v>4</v>
      </c>
      <c r="AC52" s="54"/>
      <c r="AD52" s="57"/>
      <c r="AE52" s="57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</row>
    <row r="53" spans="1:43" s="95" customFormat="1" x14ac:dyDescent="0.3">
      <c r="A53" s="86" t="s">
        <v>54</v>
      </c>
      <c r="B53" s="86" t="s">
        <v>52</v>
      </c>
      <c r="C53" s="86"/>
      <c r="D53" s="86" t="s">
        <v>57</v>
      </c>
      <c r="E53" s="86" t="s">
        <v>51</v>
      </c>
      <c r="F53" s="86" t="s">
        <v>57</v>
      </c>
      <c r="G53" s="86"/>
      <c r="H53" s="86" t="s">
        <v>82</v>
      </c>
      <c r="I53" s="86" t="s">
        <v>85</v>
      </c>
      <c r="J53" s="86" t="s">
        <v>86</v>
      </c>
      <c r="K53" s="86" t="s">
        <v>51</v>
      </c>
      <c r="L53" s="86" t="s">
        <v>51</v>
      </c>
      <c r="M53" s="86" t="s">
        <v>51</v>
      </c>
      <c r="N53" s="86" t="s">
        <v>270</v>
      </c>
      <c r="O53" s="96"/>
      <c r="P53" s="209" t="s">
        <v>136</v>
      </c>
      <c r="Q53" s="212" t="s">
        <v>24</v>
      </c>
      <c r="R53" s="7">
        <f t="shared" ref="R53:AB53" si="12">SUM(R54:R57)</f>
        <v>58959.4</v>
      </c>
      <c r="S53" s="7">
        <f t="shared" si="12"/>
        <v>52916.2</v>
      </c>
      <c r="T53" s="7">
        <f t="shared" si="12"/>
        <v>10000</v>
      </c>
      <c r="U53" s="7">
        <f t="shared" si="12"/>
        <v>10000</v>
      </c>
      <c r="V53" s="7">
        <f t="shared" si="12"/>
        <v>10000</v>
      </c>
      <c r="W53" s="7">
        <f t="shared" si="12"/>
        <v>10000</v>
      </c>
      <c r="X53" s="7">
        <f t="shared" si="12"/>
        <v>10000</v>
      </c>
      <c r="Y53" s="7">
        <f t="shared" si="12"/>
        <v>10000</v>
      </c>
      <c r="Z53" s="7">
        <f t="shared" si="12"/>
        <v>10000</v>
      </c>
      <c r="AA53" s="7">
        <f t="shared" si="12"/>
        <v>10000</v>
      </c>
      <c r="AB53" s="7">
        <f t="shared" si="12"/>
        <v>10000</v>
      </c>
      <c r="AC53" s="91"/>
      <c r="AD53" s="93"/>
      <c r="AE53" s="93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</row>
    <row r="54" spans="1:43" s="95" customFormat="1" x14ac:dyDescent="0.3">
      <c r="A54" s="86" t="s">
        <v>54</v>
      </c>
      <c r="B54" s="86" t="s">
        <v>52</v>
      </c>
      <c r="C54" s="86"/>
      <c r="D54" s="86" t="s">
        <v>57</v>
      </c>
      <c r="E54" s="86" t="s">
        <v>51</v>
      </c>
      <c r="F54" s="86" t="s">
        <v>57</v>
      </c>
      <c r="G54" s="86" t="s">
        <v>269</v>
      </c>
      <c r="H54" s="86" t="s">
        <v>82</v>
      </c>
      <c r="I54" s="86" t="s">
        <v>85</v>
      </c>
      <c r="J54" s="86" t="s">
        <v>86</v>
      </c>
      <c r="K54" s="86" t="s">
        <v>51</v>
      </c>
      <c r="L54" s="86" t="s">
        <v>51</v>
      </c>
      <c r="M54" s="86" t="s">
        <v>51</v>
      </c>
      <c r="N54" s="86" t="s">
        <v>273</v>
      </c>
      <c r="O54" s="96"/>
      <c r="P54" s="210"/>
      <c r="Q54" s="213"/>
      <c r="R54" s="7">
        <f>R61+R68+R74+R81</f>
        <v>18418.3</v>
      </c>
      <c r="S54" s="7">
        <f t="shared" ref="S54" si="13">S61+S68+S74+S81</f>
        <v>24317.699999999997</v>
      </c>
      <c r="T54" s="7"/>
      <c r="U54" s="7"/>
      <c r="V54" s="7"/>
      <c r="W54" s="7"/>
      <c r="X54" s="7"/>
      <c r="Y54" s="7"/>
      <c r="Z54" s="7"/>
      <c r="AA54" s="7"/>
      <c r="AB54" s="7"/>
      <c r="AC54" s="91"/>
      <c r="AD54" s="93"/>
      <c r="AE54" s="93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</row>
    <row r="55" spans="1:43" s="95" customFormat="1" x14ac:dyDescent="0.3">
      <c r="A55" s="86" t="s">
        <v>54</v>
      </c>
      <c r="B55" s="86" t="s">
        <v>52</v>
      </c>
      <c r="C55" s="86"/>
      <c r="D55" s="86" t="s">
        <v>57</v>
      </c>
      <c r="E55" s="86" t="s">
        <v>51</v>
      </c>
      <c r="F55" s="86" t="s">
        <v>57</v>
      </c>
      <c r="G55" s="86" t="s">
        <v>271</v>
      </c>
      <c r="H55" s="86" t="s">
        <v>82</v>
      </c>
      <c r="I55" s="86" t="s">
        <v>85</v>
      </c>
      <c r="J55" s="86" t="s">
        <v>86</v>
      </c>
      <c r="K55" s="86" t="s">
        <v>51</v>
      </c>
      <c r="L55" s="86" t="s">
        <v>51</v>
      </c>
      <c r="M55" s="86" t="s">
        <v>51</v>
      </c>
      <c r="N55" s="86" t="s">
        <v>268</v>
      </c>
      <c r="O55" s="96"/>
      <c r="P55" s="210"/>
      <c r="Q55" s="213"/>
      <c r="R55" s="7">
        <f>R62+R69+R75+R82+R87</f>
        <v>30033.999999999996</v>
      </c>
      <c r="S55" s="7">
        <f t="shared" ref="S55:AB55" si="14">S62+S69+S75+S82+S87</f>
        <v>16479.599999999999</v>
      </c>
      <c r="T55" s="7">
        <f t="shared" si="14"/>
        <v>10000</v>
      </c>
      <c r="U55" s="7">
        <f t="shared" si="14"/>
        <v>10000</v>
      </c>
      <c r="V55" s="7">
        <f t="shared" si="14"/>
        <v>10000</v>
      </c>
      <c r="W55" s="7">
        <f t="shared" si="14"/>
        <v>10000</v>
      </c>
      <c r="X55" s="7">
        <f t="shared" si="14"/>
        <v>10000</v>
      </c>
      <c r="Y55" s="7">
        <f t="shared" si="14"/>
        <v>10000</v>
      </c>
      <c r="Z55" s="7">
        <f t="shared" si="14"/>
        <v>10000</v>
      </c>
      <c r="AA55" s="7">
        <f t="shared" si="14"/>
        <v>10000</v>
      </c>
      <c r="AB55" s="7">
        <f t="shared" si="14"/>
        <v>10000</v>
      </c>
      <c r="AC55" s="91"/>
      <c r="AD55" s="93"/>
      <c r="AE55" s="93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</row>
    <row r="56" spans="1:43" s="95" customFormat="1" x14ac:dyDescent="0.3">
      <c r="A56" s="86" t="s">
        <v>54</v>
      </c>
      <c r="B56" s="86" t="s">
        <v>52</v>
      </c>
      <c r="C56" s="86"/>
      <c r="D56" s="86" t="s">
        <v>57</v>
      </c>
      <c r="E56" s="86" t="s">
        <v>51</v>
      </c>
      <c r="F56" s="86" t="s">
        <v>57</v>
      </c>
      <c r="G56" s="86" t="s">
        <v>272</v>
      </c>
      <c r="H56" s="86" t="s">
        <v>82</v>
      </c>
      <c r="I56" s="86" t="s">
        <v>85</v>
      </c>
      <c r="J56" s="86" t="s">
        <v>86</v>
      </c>
      <c r="K56" s="86" t="s">
        <v>51</v>
      </c>
      <c r="L56" s="86" t="s">
        <v>51</v>
      </c>
      <c r="M56" s="86" t="s">
        <v>51</v>
      </c>
      <c r="N56" s="86" t="s">
        <v>274</v>
      </c>
      <c r="O56" s="96"/>
      <c r="P56" s="210"/>
      <c r="Q56" s="213"/>
      <c r="R56" s="7">
        <f>R63+R70+R76+R83</f>
        <v>10452.700000000001</v>
      </c>
      <c r="S56" s="7">
        <f t="shared" ref="S56" si="15">S63+S70+S76+S83</f>
        <v>11968.9</v>
      </c>
      <c r="T56" s="7"/>
      <c r="U56" s="7"/>
      <c r="V56" s="7"/>
      <c r="W56" s="7"/>
      <c r="X56" s="7"/>
      <c r="Y56" s="7"/>
      <c r="Z56" s="7"/>
      <c r="AA56" s="7"/>
      <c r="AB56" s="7"/>
      <c r="AC56" s="91"/>
      <c r="AD56" s="93"/>
      <c r="AE56" s="93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</row>
    <row r="57" spans="1:43" s="95" customFormat="1" x14ac:dyDescent="0.3">
      <c r="A57" s="86" t="s">
        <v>54</v>
      </c>
      <c r="B57" s="86" t="s">
        <v>52</v>
      </c>
      <c r="C57" s="86"/>
      <c r="D57" s="86" t="s">
        <v>57</v>
      </c>
      <c r="E57" s="86" t="s">
        <v>51</v>
      </c>
      <c r="F57" s="86" t="s">
        <v>57</v>
      </c>
      <c r="G57" s="86" t="s">
        <v>73</v>
      </c>
      <c r="H57" s="86" t="s">
        <v>82</v>
      </c>
      <c r="I57" s="86" t="s">
        <v>85</v>
      </c>
      <c r="J57" s="86" t="s">
        <v>86</v>
      </c>
      <c r="K57" s="86" t="s">
        <v>51</v>
      </c>
      <c r="L57" s="86" t="s">
        <v>51</v>
      </c>
      <c r="M57" s="86" t="s">
        <v>51</v>
      </c>
      <c r="N57" s="86" t="s">
        <v>275</v>
      </c>
      <c r="O57" s="96"/>
      <c r="P57" s="211"/>
      <c r="Q57" s="214"/>
      <c r="R57" s="7">
        <f>R64+R77+R84</f>
        <v>54.400000000000006</v>
      </c>
      <c r="S57" s="7">
        <f t="shared" ref="S57" si="16">S64+S77+S84</f>
        <v>150</v>
      </c>
      <c r="T57" s="7"/>
      <c r="U57" s="7"/>
      <c r="V57" s="7"/>
      <c r="W57" s="7"/>
      <c r="X57" s="7"/>
      <c r="Y57" s="7"/>
      <c r="Z57" s="7"/>
      <c r="AA57" s="7"/>
      <c r="AB57" s="7"/>
      <c r="AC57" s="91"/>
      <c r="AD57" s="93"/>
      <c r="AE57" s="93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</row>
    <row r="58" spans="1:43" s="59" customFormat="1" x14ac:dyDescent="0.3">
      <c r="A58" s="52"/>
      <c r="B58" s="52"/>
      <c r="C58" s="52"/>
      <c r="D58" s="52"/>
      <c r="E58" s="52"/>
      <c r="F58" s="52"/>
      <c r="G58" s="52"/>
      <c r="H58" s="52"/>
      <c r="I58" s="51"/>
      <c r="J58" s="52"/>
      <c r="K58" s="52"/>
      <c r="L58" s="52"/>
      <c r="M58" s="52"/>
      <c r="N58" s="52"/>
      <c r="O58" s="52"/>
      <c r="P58" s="19" t="s">
        <v>137</v>
      </c>
      <c r="Q58" s="8" t="s">
        <v>122</v>
      </c>
      <c r="R58" s="14">
        <f t="shared" ref="R58:AB58" si="17">R65+R71+R78+R85+R88</f>
        <v>13.000000000000002</v>
      </c>
      <c r="S58" s="14">
        <f t="shared" si="17"/>
        <v>7.6999999999999993</v>
      </c>
      <c r="T58" s="14">
        <f t="shared" si="17"/>
        <v>4</v>
      </c>
      <c r="U58" s="14">
        <f t="shared" si="17"/>
        <v>4</v>
      </c>
      <c r="V58" s="14">
        <f t="shared" si="17"/>
        <v>4</v>
      </c>
      <c r="W58" s="14">
        <f t="shared" si="17"/>
        <v>4</v>
      </c>
      <c r="X58" s="14">
        <f t="shared" si="17"/>
        <v>4</v>
      </c>
      <c r="Y58" s="14">
        <f t="shared" si="17"/>
        <v>4</v>
      </c>
      <c r="Z58" s="14">
        <f t="shared" si="17"/>
        <v>4</v>
      </c>
      <c r="AA58" s="14">
        <f t="shared" si="17"/>
        <v>4</v>
      </c>
      <c r="AB58" s="14">
        <f t="shared" si="17"/>
        <v>4</v>
      </c>
      <c r="AC58" s="54"/>
      <c r="AD58" s="57"/>
      <c r="AE58" s="57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</row>
    <row r="59" spans="1:43" ht="21" customHeight="1" x14ac:dyDescent="0.3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19" t="s">
        <v>138</v>
      </c>
      <c r="Q59" s="8" t="s">
        <v>115</v>
      </c>
      <c r="R59" s="5">
        <f t="shared" ref="R59:AB59" si="18">R66+R72+R79+R86+R89</f>
        <v>15</v>
      </c>
      <c r="S59" s="5">
        <f t="shared" si="18"/>
        <v>10</v>
      </c>
      <c r="T59" s="5">
        <f t="shared" si="18"/>
        <v>4</v>
      </c>
      <c r="U59" s="5">
        <f t="shared" si="18"/>
        <v>4</v>
      </c>
      <c r="V59" s="5">
        <f t="shared" si="18"/>
        <v>4</v>
      </c>
      <c r="W59" s="5">
        <f t="shared" si="18"/>
        <v>4</v>
      </c>
      <c r="X59" s="5">
        <f t="shared" si="18"/>
        <v>4</v>
      </c>
      <c r="Y59" s="5">
        <f t="shared" si="18"/>
        <v>4</v>
      </c>
      <c r="Z59" s="5">
        <f t="shared" si="18"/>
        <v>4</v>
      </c>
      <c r="AA59" s="5">
        <f t="shared" si="18"/>
        <v>4</v>
      </c>
      <c r="AB59" s="5">
        <f t="shared" si="18"/>
        <v>4</v>
      </c>
    </row>
    <row r="60" spans="1:43" s="90" customFormat="1" x14ac:dyDescent="0.3">
      <c r="A60" s="86" t="s">
        <v>54</v>
      </c>
      <c r="B60" s="86" t="s">
        <v>52</v>
      </c>
      <c r="C60" s="86"/>
      <c r="D60" s="86" t="s">
        <v>57</v>
      </c>
      <c r="E60" s="86" t="s">
        <v>51</v>
      </c>
      <c r="F60" s="86" t="s">
        <v>57</v>
      </c>
      <c r="G60" s="86" t="s">
        <v>67</v>
      </c>
      <c r="H60" s="86" t="s">
        <v>82</v>
      </c>
      <c r="I60" s="86" t="s">
        <v>85</v>
      </c>
      <c r="J60" s="86" t="s">
        <v>86</v>
      </c>
      <c r="K60" s="86" t="s">
        <v>51</v>
      </c>
      <c r="L60" s="86" t="s">
        <v>51</v>
      </c>
      <c r="M60" s="86" t="s">
        <v>53</v>
      </c>
      <c r="N60" s="86" t="s">
        <v>270</v>
      </c>
      <c r="O60" s="96"/>
      <c r="P60" s="187" t="s">
        <v>139</v>
      </c>
      <c r="Q60" s="190" t="s">
        <v>24</v>
      </c>
      <c r="R60" s="9">
        <f>SUM(R61:R64)</f>
        <v>20136.699999999997</v>
      </c>
      <c r="S60" s="9">
        <f>SUM(S61:S64)</f>
        <v>15821.3</v>
      </c>
      <c r="T60" s="9"/>
      <c r="U60" s="9"/>
      <c r="V60" s="9"/>
      <c r="W60" s="9"/>
      <c r="X60" s="9"/>
      <c r="Y60" s="9"/>
      <c r="Z60" s="9"/>
      <c r="AA60" s="9"/>
      <c r="AB60" s="9"/>
      <c r="AC60" s="87"/>
      <c r="AD60" s="88"/>
      <c r="AE60" s="88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</row>
    <row r="61" spans="1:43" s="90" customFormat="1" x14ac:dyDescent="0.3">
      <c r="A61" s="86" t="s">
        <v>54</v>
      </c>
      <c r="B61" s="86" t="s">
        <v>52</v>
      </c>
      <c r="C61" s="86"/>
      <c r="D61" s="86" t="s">
        <v>57</v>
      </c>
      <c r="E61" s="86" t="s">
        <v>51</v>
      </c>
      <c r="F61" s="86" t="s">
        <v>57</v>
      </c>
      <c r="G61" s="86" t="s">
        <v>269</v>
      </c>
      <c r="H61" s="86" t="s">
        <v>82</v>
      </c>
      <c r="I61" s="86" t="s">
        <v>85</v>
      </c>
      <c r="J61" s="86" t="s">
        <v>86</v>
      </c>
      <c r="K61" s="86" t="s">
        <v>51</v>
      </c>
      <c r="L61" s="86" t="s">
        <v>51</v>
      </c>
      <c r="M61" s="86" t="s">
        <v>53</v>
      </c>
      <c r="N61" s="86" t="s">
        <v>273</v>
      </c>
      <c r="O61" s="96"/>
      <c r="P61" s="188"/>
      <c r="Q61" s="191"/>
      <c r="R61" s="9">
        <v>7070.3</v>
      </c>
      <c r="S61" s="9">
        <v>6435.3</v>
      </c>
      <c r="T61" s="9"/>
      <c r="U61" s="9"/>
      <c r="V61" s="9"/>
      <c r="W61" s="9"/>
      <c r="X61" s="9"/>
      <c r="Y61" s="9"/>
      <c r="Z61" s="9"/>
      <c r="AA61" s="9"/>
      <c r="AB61" s="9"/>
      <c r="AC61" s="87"/>
      <c r="AD61" s="88"/>
      <c r="AE61" s="88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</row>
    <row r="62" spans="1:43" s="90" customFormat="1" x14ac:dyDescent="0.3">
      <c r="A62" s="86" t="s">
        <v>54</v>
      </c>
      <c r="B62" s="86" t="s">
        <v>52</v>
      </c>
      <c r="C62" s="86"/>
      <c r="D62" s="86" t="s">
        <v>57</v>
      </c>
      <c r="E62" s="86" t="s">
        <v>51</v>
      </c>
      <c r="F62" s="86" t="s">
        <v>57</v>
      </c>
      <c r="G62" s="86" t="s">
        <v>271</v>
      </c>
      <c r="H62" s="86" t="s">
        <v>82</v>
      </c>
      <c r="I62" s="86" t="s">
        <v>85</v>
      </c>
      <c r="J62" s="86" t="s">
        <v>86</v>
      </c>
      <c r="K62" s="86" t="s">
        <v>51</v>
      </c>
      <c r="L62" s="86" t="s">
        <v>51</v>
      </c>
      <c r="M62" s="86" t="s">
        <v>53</v>
      </c>
      <c r="N62" s="86" t="s">
        <v>268</v>
      </c>
      <c r="O62" s="96"/>
      <c r="P62" s="188"/>
      <c r="Q62" s="191"/>
      <c r="R62" s="9">
        <v>9501.2999999999993</v>
      </c>
      <c r="S62" s="9">
        <v>6183.3</v>
      </c>
      <c r="T62" s="9"/>
      <c r="U62" s="9"/>
      <c r="V62" s="9"/>
      <c r="W62" s="9"/>
      <c r="X62" s="9"/>
      <c r="Y62" s="9"/>
      <c r="Z62" s="9"/>
      <c r="AA62" s="9"/>
      <c r="AB62" s="9"/>
      <c r="AC62" s="87"/>
      <c r="AD62" s="88"/>
      <c r="AE62" s="88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</row>
    <row r="63" spans="1:43" s="90" customFormat="1" x14ac:dyDescent="0.3">
      <c r="A63" s="86" t="s">
        <v>54</v>
      </c>
      <c r="B63" s="86" t="s">
        <v>52</v>
      </c>
      <c r="C63" s="86"/>
      <c r="D63" s="86" t="s">
        <v>57</v>
      </c>
      <c r="E63" s="86" t="s">
        <v>51</v>
      </c>
      <c r="F63" s="86" t="s">
        <v>57</v>
      </c>
      <c r="G63" s="86" t="s">
        <v>272</v>
      </c>
      <c r="H63" s="86" t="s">
        <v>82</v>
      </c>
      <c r="I63" s="86" t="s">
        <v>85</v>
      </c>
      <c r="J63" s="86" t="s">
        <v>86</v>
      </c>
      <c r="K63" s="86" t="s">
        <v>51</v>
      </c>
      <c r="L63" s="86" t="s">
        <v>51</v>
      </c>
      <c r="M63" s="86" t="s">
        <v>53</v>
      </c>
      <c r="N63" s="86" t="s">
        <v>274</v>
      </c>
      <c r="O63" s="96"/>
      <c r="P63" s="188"/>
      <c r="Q63" s="191"/>
      <c r="R63" s="9">
        <v>3556.8</v>
      </c>
      <c r="S63" s="9">
        <v>3182.7</v>
      </c>
      <c r="T63" s="9"/>
      <c r="U63" s="9"/>
      <c r="V63" s="9"/>
      <c r="W63" s="9"/>
      <c r="X63" s="9"/>
      <c r="Y63" s="9"/>
      <c r="Z63" s="9"/>
      <c r="AA63" s="9"/>
      <c r="AB63" s="9"/>
      <c r="AC63" s="87"/>
      <c r="AD63" s="88"/>
      <c r="AE63" s="88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</row>
    <row r="64" spans="1:43" s="90" customFormat="1" x14ac:dyDescent="0.3">
      <c r="A64" s="86" t="s">
        <v>54</v>
      </c>
      <c r="B64" s="86" t="s">
        <v>52</v>
      </c>
      <c r="C64" s="86"/>
      <c r="D64" s="86" t="s">
        <v>57</v>
      </c>
      <c r="E64" s="86" t="s">
        <v>51</v>
      </c>
      <c r="F64" s="86" t="s">
        <v>57</v>
      </c>
      <c r="G64" s="86" t="s">
        <v>73</v>
      </c>
      <c r="H64" s="86" t="s">
        <v>82</v>
      </c>
      <c r="I64" s="86" t="s">
        <v>85</v>
      </c>
      <c r="J64" s="86" t="s">
        <v>86</v>
      </c>
      <c r="K64" s="86" t="s">
        <v>51</v>
      </c>
      <c r="L64" s="86" t="s">
        <v>51</v>
      </c>
      <c r="M64" s="86" t="s">
        <v>53</v>
      </c>
      <c r="N64" s="86" t="s">
        <v>275</v>
      </c>
      <c r="O64" s="96"/>
      <c r="P64" s="189"/>
      <c r="Q64" s="192"/>
      <c r="R64" s="9">
        <v>8.3000000000000007</v>
      </c>
      <c r="S64" s="9">
        <v>20</v>
      </c>
      <c r="T64" s="9"/>
      <c r="U64" s="9"/>
      <c r="V64" s="9"/>
      <c r="W64" s="9"/>
      <c r="X64" s="9"/>
      <c r="Y64" s="9"/>
      <c r="Z64" s="9"/>
      <c r="AA64" s="9"/>
      <c r="AB64" s="9"/>
      <c r="AC64" s="87"/>
      <c r="AD64" s="88"/>
      <c r="AE64" s="88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</row>
    <row r="65" spans="1:43" ht="37.5" customHeight="1" x14ac:dyDescent="0.3">
      <c r="A65" s="52"/>
      <c r="B65" s="52"/>
      <c r="C65" s="52"/>
      <c r="D65" s="52"/>
      <c r="E65" s="52"/>
      <c r="F65" s="52"/>
      <c r="G65" s="52"/>
      <c r="H65" s="52"/>
      <c r="I65" s="51"/>
      <c r="J65" s="52"/>
      <c r="K65" s="52"/>
      <c r="L65" s="52"/>
      <c r="M65" s="52"/>
      <c r="N65" s="52"/>
      <c r="O65" s="52"/>
      <c r="P65" s="19" t="s">
        <v>140</v>
      </c>
      <c r="Q65" s="8" t="s">
        <v>122</v>
      </c>
      <c r="R65" s="14">
        <v>4</v>
      </c>
      <c r="S65" s="14">
        <v>1.9</v>
      </c>
      <c r="T65" s="14"/>
      <c r="U65" s="14"/>
      <c r="V65" s="14"/>
      <c r="W65" s="14"/>
      <c r="X65" s="14"/>
      <c r="Y65" s="14"/>
      <c r="Z65" s="14"/>
      <c r="AA65" s="14"/>
      <c r="AB65" s="14"/>
    </row>
    <row r="66" spans="1:43" ht="31.2" x14ac:dyDescent="0.3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19" t="s">
        <v>141</v>
      </c>
      <c r="Q66" s="8" t="s">
        <v>115</v>
      </c>
      <c r="R66" s="5">
        <v>5</v>
      </c>
      <c r="S66" s="5">
        <v>4</v>
      </c>
      <c r="T66" s="5"/>
      <c r="U66" s="5"/>
      <c r="V66" s="5"/>
      <c r="W66" s="5"/>
      <c r="X66" s="5"/>
      <c r="Y66" s="5"/>
      <c r="Z66" s="5"/>
      <c r="AA66" s="5"/>
      <c r="AB66" s="5"/>
    </row>
    <row r="67" spans="1:43" s="90" customFormat="1" x14ac:dyDescent="0.3">
      <c r="A67" s="86" t="s">
        <v>54</v>
      </c>
      <c r="B67" s="86" t="s">
        <v>52</v>
      </c>
      <c r="C67" s="86"/>
      <c r="D67" s="86" t="s">
        <v>57</v>
      </c>
      <c r="E67" s="86" t="s">
        <v>51</v>
      </c>
      <c r="F67" s="86" t="s">
        <v>57</v>
      </c>
      <c r="G67" s="86" t="s">
        <v>67</v>
      </c>
      <c r="H67" s="86" t="s">
        <v>82</v>
      </c>
      <c r="I67" s="86" t="s">
        <v>85</v>
      </c>
      <c r="J67" s="86" t="s">
        <v>86</v>
      </c>
      <c r="K67" s="86" t="s">
        <v>51</v>
      </c>
      <c r="L67" s="86" t="s">
        <v>51</v>
      </c>
      <c r="M67" s="86" t="s">
        <v>52</v>
      </c>
      <c r="N67" s="86" t="s">
        <v>270</v>
      </c>
      <c r="O67" s="86"/>
      <c r="P67" s="187" t="s">
        <v>142</v>
      </c>
      <c r="Q67" s="190" t="s">
        <v>24</v>
      </c>
      <c r="R67" s="9">
        <f>SUM(R68:R70)</f>
        <v>4532.1000000000004</v>
      </c>
      <c r="S67" s="9">
        <f>SUM(S68:S70)</f>
        <v>15867.3</v>
      </c>
      <c r="T67" s="9"/>
      <c r="U67" s="9"/>
      <c r="V67" s="9"/>
      <c r="W67" s="9"/>
      <c r="X67" s="9"/>
      <c r="Y67" s="9"/>
      <c r="Z67" s="9"/>
      <c r="AA67" s="9"/>
      <c r="AB67" s="9"/>
      <c r="AC67" s="87"/>
      <c r="AD67" s="88"/>
      <c r="AE67" s="88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</row>
    <row r="68" spans="1:43" s="90" customFormat="1" x14ac:dyDescent="0.3">
      <c r="A68" s="86" t="s">
        <v>54</v>
      </c>
      <c r="B68" s="86" t="s">
        <v>52</v>
      </c>
      <c r="C68" s="86"/>
      <c r="D68" s="86" t="s">
        <v>57</v>
      </c>
      <c r="E68" s="86" t="s">
        <v>51</v>
      </c>
      <c r="F68" s="86" t="s">
        <v>57</v>
      </c>
      <c r="G68" s="86" t="s">
        <v>269</v>
      </c>
      <c r="H68" s="86" t="s">
        <v>82</v>
      </c>
      <c r="I68" s="86" t="s">
        <v>85</v>
      </c>
      <c r="J68" s="86" t="s">
        <v>86</v>
      </c>
      <c r="K68" s="86" t="s">
        <v>51</v>
      </c>
      <c r="L68" s="86" t="s">
        <v>51</v>
      </c>
      <c r="M68" s="86" t="s">
        <v>52</v>
      </c>
      <c r="N68" s="86" t="s">
        <v>273</v>
      </c>
      <c r="O68" s="86"/>
      <c r="P68" s="188"/>
      <c r="Q68" s="191"/>
      <c r="R68" s="9">
        <v>2856.1</v>
      </c>
      <c r="S68" s="9">
        <v>6000</v>
      </c>
      <c r="T68" s="9"/>
      <c r="U68" s="9"/>
      <c r="V68" s="9"/>
      <c r="W68" s="9"/>
      <c r="X68" s="9"/>
      <c r="Y68" s="9"/>
      <c r="Z68" s="9"/>
      <c r="AA68" s="9"/>
      <c r="AB68" s="9"/>
      <c r="AC68" s="87"/>
      <c r="AD68" s="88"/>
      <c r="AE68" s="88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</row>
    <row r="69" spans="1:43" s="90" customFormat="1" x14ac:dyDescent="0.3">
      <c r="A69" s="86" t="s">
        <v>54</v>
      </c>
      <c r="B69" s="86" t="s">
        <v>52</v>
      </c>
      <c r="C69" s="86"/>
      <c r="D69" s="86" t="s">
        <v>57</v>
      </c>
      <c r="E69" s="86" t="s">
        <v>51</v>
      </c>
      <c r="F69" s="86" t="s">
        <v>57</v>
      </c>
      <c r="G69" s="86" t="s">
        <v>271</v>
      </c>
      <c r="H69" s="86" t="s">
        <v>82</v>
      </c>
      <c r="I69" s="86" t="s">
        <v>85</v>
      </c>
      <c r="J69" s="86" t="s">
        <v>86</v>
      </c>
      <c r="K69" s="86" t="s">
        <v>51</v>
      </c>
      <c r="L69" s="86" t="s">
        <v>51</v>
      </c>
      <c r="M69" s="86" t="s">
        <v>52</v>
      </c>
      <c r="N69" s="86" t="s">
        <v>268</v>
      </c>
      <c r="O69" s="86"/>
      <c r="P69" s="188"/>
      <c r="Q69" s="191"/>
      <c r="R69" s="9">
        <v>836</v>
      </c>
      <c r="S69" s="9">
        <v>6095.1</v>
      </c>
      <c r="T69" s="9"/>
      <c r="U69" s="9"/>
      <c r="V69" s="9"/>
      <c r="W69" s="9"/>
      <c r="X69" s="9"/>
      <c r="Y69" s="9"/>
      <c r="Z69" s="9"/>
      <c r="AA69" s="9"/>
      <c r="AB69" s="9"/>
      <c r="AC69" s="87"/>
      <c r="AD69" s="88"/>
      <c r="AE69" s="88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</row>
    <row r="70" spans="1:43" s="90" customFormat="1" x14ac:dyDescent="0.3">
      <c r="A70" s="86" t="s">
        <v>54</v>
      </c>
      <c r="B70" s="86" t="s">
        <v>52</v>
      </c>
      <c r="C70" s="86"/>
      <c r="D70" s="86" t="s">
        <v>57</v>
      </c>
      <c r="E70" s="86" t="s">
        <v>51</v>
      </c>
      <c r="F70" s="86" t="s">
        <v>57</v>
      </c>
      <c r="G70" s="86" t="s">
        <v>272</v>
      </c>
      <c r="H70" s="86" t="s">
        <v>82</v>
      </c>
      <c r="I70" s="86" t="s">
        <v>85</v>
      </c>
      <c r="J70" s="86" t="s">
        <v>86</v>
      </c>
      <c r="K70" s="86" t="s">
        <v>51</v>
      </c>
      <c r="L70" s="86" t="s">
        <v>51</v>
      </c>
      <c r="M70" s="86" t="s">
        <v>52</v>
      </c>
      <c r="N70" s="86" t="s">
        <v>274</v>
      </c>
      <c r="O70" s="86"/>
      <c r="P70" s="189"/>
      <c r="Q70" s="192"/>
      <c r="R70" s="9">
        <v>840</v>
      </c>
      <c r="S70" s="9">
        <v>3772.2</v>
      </c>
      <c r="T70" s="9"/>
      <c r="U70" s="9"/>
      <c r="V70" s="9"/>
      <c r="W70" s="9"/>
      <c r="X70" s="9"/>
      <c r="Y70" s="9"/>
      <c r="Z70" s="9"/>
      <c r="AA70" s="9"/>
      <c r="AB70" s="9"/>
      <c r="AC70" s="87"/>
      <c r="AD70" s="88"/>
      <c r="AE70" s="88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</row>
    <row r="71" spans="1:43" ht="31.2" x14ac:dyDescent="0.3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19" t="s">
        <v>143</v>
      </c>
      <c r="Q71" s="8" t="s">
        <v>122</v>
      </c>
      <c r="R71" s="14">
        <v>1.7</v>
      </c>
      <c r="S71" s="14">
        <v>2.8</v>
      </c>
      <c r="T71" s="14"/>
      <c r="U71" s="14"/>
      <c r="V71" s="14"/>
      <c r="W71" s="14"/>
      <c r="X71" s="14"/>
      <c r="Y71" s="14"/>
      <c r="Z71" s="14"/>
      <c r="AA71" s="14"/>
      <c r="AB71" s="14"/>
      <c r="AC71" s="61"/>
    </row>
    <row r="72" spans="1:43" ht="31.2" x14ac:dyDescent="0.3">
      <c r="A72" s="52"/>
      <c r="B72" s="52"/>
      <c r="C72" s="52"/>
      <c r="D72" s="52"/>
      <c r="E72" s="52"/>
      <c r="F72" s="52"/>
      <c r="G72" s="52"/>
      <c r="H72" s="52"/>
      <c r="I72" s="51"/>
      <c r="J72" s="52"/>
      <c r="K72" s="52"/>
      <c r="L72" s="52"/>
      <c r="M72" s="52"/>
      <c r="N72" s="52"/>
      <c r="O72" s="52"/>
      <c r="P72" s="19" t="s">
        <v>144</v>
      </c>
      <c r="Q72" s="8" t="s">
        <v>115</v>
      </c>
      <c r="R72" s="5">
        <v>1</v>
      </c>
      <c r="S72" s="5">
        <v>2</v>
      </c>
      <c r="T72" s="5"/>
      <c r="U72" s="5"/>
      <c r="V72" s="5"/>
      <c r="W72" s="5"/>
      <c r="X72" s="5"/>
      <c r="Y72" s="5"/>
      <c r="Z72" s="5"/>
      <c r="AA72" s="5"/>
      <c r="AB72" s="5"/>
    </row>
    <row r="73" spans="1:43" s="90" customFormat="1" x14ac:dyDescent="0.3">
      <c r="A73" s="86" t="s">
        <v>54</v>
      </c>
      <c r="B73" s="86" t="s">
        <v>52</v>
      </c>
      <c r="C73" s="86"/>
      <c r="D73" s="86" t="s">
        <v>57</v>
      </c>
      <c r="E73" s="86" t="s">
        <v>51</v>
      </c>
      <c r="F73" s="86" t="s">
        <v>57</v>
      </c>
      <c r="G73" s="86" t="s">
        <v>67</v>
      </c>
      <c r="H73" s="86" t="s">
        <v>82</v>
      </c>
      <c r="I73" s="86" t="s">
        <v>85</v>
      </c>
      <c r="J73" s="86" t="s">
        <v>86</v>
      </c>
      <c r="K73" s="86" t="s">
        <v>51</v>
      </c>
      <c r="L73" s="86" t="s">
        <v>51</v>
      </c>
      <c r="M73" s="86" t="s">
        <v>72</v>
      </c>
      <c r="N73" s="86" t="s">
        <v>270</v>
      </c>
      <c r="O73" s="96"/>
      <c r="P73" s="187" t="s">
        <v>139</v>
      </c>
      <c r="Q73" s="190" t="s">
        <v>24</v>
      </c>
      <c r="R73" s="9">
        <f>SUM(R74:R77)</f>
        <v>15837</v>
      </c>
      <c r="S73" s="9">
        <f>SUM(S74:S77)</f>
        <v>6107.8</v>
      </c>
      <c r="T73" s="9"/>
      <c r="U73" s="9"/>
      <c r="V73" s="9"/>
      <c r="W73" s="9"/>
      <c r="X73" s="9"/>
      <c r="Y73" s="9"/>
      <c r="Z73" s="9"/>
      <c r="AA73" s="9"/>
      <c r="AB73" s="9"/>
      <c r="AC73" s="87"/>
      <c r="AD73" s="88"/>
      <c r="AE73" s="88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</row>
    <row r="74" spans="1:43" s="90" customFormat="1" x14ac:dyDescent="0.3">
      <c r="A74" s="86" t="s">
        <v>54</v>
      </c>
      <c r="B74" s="86" t="s">
        <v>52</v>
      </c>
      <c r="C74" s="86"/>
      <c r="D74" s="86" t="s">
        <v>57</v>
      </c>
      <c r="E74" s="86" t="s">
        <v>51</v>
      </c>
      <c r="F74" s="86" t="s">
        <v>57</v>
      </c>
      <c r="G74" s="86" t="s">
        <v>269</v>
      </c>
      <c r="H74" s="86" t="s">
        <v>82</v>
      </c>
      <c r="I74" s="86" t="s">
        <v>85</v>
      </c>
      <c r="J74" s="86" t="s">
        <v>86</v>
      </c>
      <c r="K74" s="86" t="s">
        <v>51</v>
      </c>
      <c r="L74" s="86" t="s">
        <v>51</v>
      </c>
      <c r="M74" s="86" t="s">
        <v>72</v>
      </c>
      <c r="N74" s="86" t="s">
        <v>273</v>
      </c>
      <c r="O74" s="96"/>
      <c r="P74" s="188"/>
      <c r="Q74" s="191"/>
      <c r="R74" s="9">
        <v>640.1</v>
      </c>
      <c r="S74" s="9">
        <v>2923</v>
      </c>
      <c r="T74" s="9"/>
      <c r="U74" s="9"/>
      <c r="V74" s="9"/>
      <c r="W74" s="9"/>
      <c r="X74" s="9"/>
      <c r="Y74" s="9"/>
      <c r="Z74" s="9"/>
      <c r="AA74" s="9"/>
      <c r="AB74" s="9"/>
      <c r="AC74" s="87"/>
      <c r="AD74" s="88"/>
      <c r="AE74" s="88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</row>
    <row r="75" spans="1:43" s="90" customFormat="1" x14ac:dyDescent="0.3">
      <c r="A75" s="86" t="s">
        <v>54</v>
      </c>
      <c r="B75" s="86" t="s">
        <v>52</v>
      </c>
      <c r="C75" s="86"/>
      <c r="D75" s="86" t="s">
        <v>57</v>
      </c>
      <c r="E75" s="86" t="s">
        <v>51</v>
      </c>
      <c r="F75" s="86" t="s">
        <v>57</v>
      </c>
      <c r="G75" s="86" t="s">
        <v>271</v>
      </c>
      <c r="H75" s="86" t="s">
        <v>82</v>
      </c>
      <c r="I75" s="86" t="s">
        <v>85</v>
      </c>
      <c r="J75" s="86" t="s">
        <v>86</v>
      </c>
      <c r="K75" s="86" t="s">
        <v>51</v>
      </c>
      <c r="L75" s="86" t="s">
        <v>51</v>
      </c>
      <c r="M75" s="86" t="s">
        <v>72</v>
      </c>
      <c r="N75" s="86" t="s">
        <v>268</v>
      </c>
      <c r="O75" s="96"/>
      <c r="P75" s="188"/>
      <c r="Q75" s="191"/>
      <c r="R75" s="9">
        <v>12263.9</v>
      </c>
      <c r="S75" s="9">
        <v>1119.8</v>
      </c>
      <c r="T75" s="9"/>
      <c r="U75" s="9"/>
      <c r="V75" s="9"/>
      <c r="W75" s="9"/>
      <c r="X75" s="9"/>
      <c r="Y75" s="9"/>
      <c r="Z75" s="9"/>
      <c r="AA75" s="9"/>
      <c r="AB75" s="9"/>
      <c r="AC75" s="87"/>
      <c r="AD75" s="88"/>
      <c r="AE75" s="88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</row>
    <row r="76" spans="1:43" s="90" customFormat="1" x14ac:dyDescent="0.3">
      <c r="A76" s="86" t="s">
        <v>54</v>
      </c>
      <c r="B76" s="86" t="s">
        <v>52</v>
      </c>
      <c r="C76" s="86"/>
      <c r="D76" s="86" t="s">
        <v>57</v>
      </c>
      <c r="E76" s="86" t="s">
        <v>51</v>
      </c>
      <c r="F76" s="86" t="s">
        <v>57</v>
      </c>
      <c r="G76" s="86" t="s">
        <v>272</v>
      </c>
      <c r="H76" s="86" t="s">
        <v>82</v>
      </c>
      <c r="I76" s="86" t="s">
        <v>85</v>
      </c>
      <c r="J76" s="86" t="s">
        <v>86</v>
      </c>
      <c r="K76" s="86" t="s">
        <v>51</v>
      </c>
      <c r="L76" s="86" t="s">
        <v>51</v>
      </c>
      <c r="M76" s="86" t="s">
        <v>72</v>
      </c>
      <c r="N76" s="86" t="s">
        <v>274</v>
      </c>
      <c r="O76" s="96"/>
      <c r="P76" s="188"/>
      <c r="Q76" s="191"/>
      <c r="R76" s="9">
        <v>2933</v>
      </c>
      <c r="S76" s="9">
        <v>2025</v>
      </c>
      <c r="T76" s="9"/>
      <c r="U76" s="9"/>
      <c r="V76" s="9"/>
      <c r="W76" s="9"/>
      <c r="X76" s="9"/>
      <c r="Y76" s="9"/>
      <c r="Z76" s="9"/>
      <c r="AA76" s="9"/>
      <c r="AB76" s="9"/>
      <c r="AC76" s="87"/>
      <c r="AD76" s="88"/>
      <c r="AE76" s="88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</row>
    <row r="77" spans="1:43" s="90" customFormat="1" x14ac:dyDescent="0.3">
      <c r="A77" s="86" t="s">
        <v>54</v>
      </c>
      <c r="B77" s="86" t="s">
        <v>52</v>
      </c>
      <c r="C77" s="86"/>
      <c r="D77" s="86" t="s">
        <v>57</v>
      </c>
      <c r="E77" s="86" t="s">
        <v>51</v>
      </c>
      <c r="F77" s="86" t="s">
        <v>57</v>
      </c>
      <c r="G77" s="86" t="s">
        <v>73</v>
      </c>
      <c r="H77" s="86" t="s">
        <v>82</v>
      </c>
      <c r="I77" s="86" t="s">
        <v>85</v>
      </c>
      <c r="J77" s="86" t="s">
        <v>86</v>
      </c>
      <c r="K77" s="86" t="s">
        <v>51</v>
      </c>
      <c r="L77" s="86" t="s">
        <v>51</v>
      </c>
      <c r="M77" s="86" t="s">
        <v>72</v>
      </c>
      <c r="N77" s="86" t="s">
        <v>275</v>
      </c>
      <c r="O77" s="96"/>
      <c r="P77" s="189"/>
      <c r="Q77" s="192"/>
      <c r="R77" s="9"/>
      <c r="S77" s="9">
        <v>40</v>
      </c>
      <c r="T77" s="9"/>
      <c r="U77" s="9"/>
      <c r="V77" s="9"/>
      <c r="W77" s="9"/>
      <c r="X77" s="9"/>
      <c r="Y77" s="9"/>
      <c r="Z77" s="9"/>
      <c r="AA77" s="9"/>
      <c r="AB77" s="9"/>
      <c r="AC77" s="87"/>
      <c r="AD77" s="88"/>
      <c r="AE77" s="88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</row>
    <row r="78" spans="1:43" ht="31.2" x14ac:dyDescent="0.3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19" t="s">
        <v>145</v>
      </c>
      <c r="Q78" s="8" t="s">
        <v>122</v>
      </c>
      <c r="R78" s="14">
        <v>4.4000000000000004</v>
      </c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54"/>
    </row>
    <row r="79" spans="1:43" ht="31.2" x14ac:dyDescent="0.3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19" t="s">
        <v>146</v>
      </c>
      <c r="Q79" s="8" t="s">
        <v>115</v>
      </c>
      <c r="R79" s="5">
        <v>4</v>
      </c>
      <c r="S79" s="5">
        <v>1</v>
      </c>
      <c r="T79" s="5"/>
      <c r="U79" s="5"/>
      <c r="V79" s="5"/>
      <c r="W79" s="5"/>
      <c r="X79" s="5"/>
      <c r="Y79" s="5"/>
      <c r="Z79" s="5"/>
      <c r="AA79" s="5"/>
      <c r="AB79" s="5"/>
    </row>
    <row r="80" spans="1:43" s="90" customFormat="1" x14ac:dyDescent="0.3">
      <c r="A80" s="86" t="s">
        <v>54</v>
      </c>
      <c r="B80" s="86" t="s">
        <v>52</v>
      </c>
      <c r="C80" s="86"/>
      <c r="D80" s="86" t="s">
        <v>57</v>
      </c>
      <c r="E80" s="86" t="s">
        <v>51</v>
      </c>
      <c r="F80" s="86" t="s">
        <v>57</v>
      </c>
      <c r="G80" s="86" t="s">
        <v>67</v>
      </c>
      <c r="H80" s="86" t="s">
        <v>82</v>
      </c>
      <c r="I80" s="86" t="s">
        <v>85</v>
      </c>
      <c r="J80" s="86" t="s">
        <v>86</v>
      </c>
      <c r="K80" s="86" t="s">
        <v>51</v>
      </c>
      <c r="L80" s="86" t="s">
        <v>51</v>
      </c>
      <c r="M80" s="86" t="s">
        <v>71</v>
      </c>
      <c r="N80" s="86" t="s">
        <v>270</v>
      </c>
      <c r="O80" s="96"/>
      <c r="P80" s="187" t="s">
        <v>139</v>
      </c>
      <c r="Q80" s="190" t="s">
        <v>24</v>
      </c>
      <c r="R80" s="9">
        <f>SUM(R81:R84)</f>
        <v>18453.599999999999</v>
      </c>
      <c r="S80" s="9">
        <f>SUM(S81:S84)</f>
        <v>14598.8</v>
      </c>
      <c r="T80" s="9"/>
      <c r="U80" s="9"/>
      <c r="V80" s="9"/>
      <c r="W80" s="9"/>
      <c r="X80" s="9"/>
      <c r="Y80" s="9"/>
      <c r="Z80" s="9"/>
      <c r="AA80" s="9"/>
      <c r="AB80" s="9"/>
      <c r="AC80" s="87"/>
      <c r="AD80" s="88"/>
      <c r="AE80" s="88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</row>
    <row r="81" spans="1:43" s="90" customFormat="1" x14ac:dyDescent="0.3">
      <c r="A81" s="86" t="s">
        <v>54</v>
      </c>
      <c r="B81" s="86" t="s">
        <v>52</v>
      </c>
      <c r="C81" s="86"/>
      <c r="D81" s="86" t="s">
        <v>57</v>
      </c>
      <c r="E81" s="86" t="s">
        <v>51</v>
      </c>
      <c r="F81" s="86" t="s">
        <v>57</v>
      </c>
      <c r="G81" s="86" t="s">
        <v>269</v>
      </c>
      <c r="H81" s="86" t="s">
        <v>82</v>
      </c>
      <c r="I81" s="86" t="s">
        <v>85</v>
      </c>
      <c r="J81" s="86" t="s">
        <v>86</v>
      </c>
      <c r="K81" s="86" t="s">
        <v>51</v>
      </c>
      <c r="L81" s="86" t="s">
        <v>51</v>
      </c>
      <c r="M81" s="86" t="s">
        <v>71</v>
      </c>
      <c r="N81" s="86" t="s">
        <v>273</v>
      </c>
      <c r="O81" s="96"/>
      <c r="P81" s="188"/>
      <c r="Q81" s="191"/>
      <c r="R81" s="9">
        <v>7851.8</v>
      </c>
      <c r="S81" s="9">
        <v>8959.4</v>
      </c>
      <c r="T81" s="9"/>
      <c r="U81" s="9"/>
      <c r="V81" s="9"/>
      <c r="W81" s="9"/>
      <c r="X81" s="9"/>
      <c r="Y81" s="9"/>
      <c r="Z81" s="9"/>
      <c r="AA81" s="9"/>
      <c r="AB81" s="9"/>
      <c r="AC81" s="87"/>
      <c r="AD81" s="88"/>
      <c r="AE81" s="88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</row>
    <row r="82" spans="1:43" s="90" customFormat="1" x14ac:dyDescent="0.3">
      <c r="A82" s="86" t="s">
        <v>54</v>
      </c>
      <c r="B82" s="86" t="s">
        <v>52</v>
      </c>
      <c r="C82" s="86"/>
      <c r="D82" s="86" t="s">
        <v>57</v>
      </c>
      <c r="E82" s="86" t="s">
        <v>51</v>
      </c>
      <c r="F82" s="86" t="s">
        <v>57</v>
      </c>
      <c r="G82" s="86" t="s">
        <v>271</v>
      </c>
      <c r="H82" s="86" t="s">
        <v>82</v>
      </c>
      <c r="I82" s="86" t="s">
        <v>85</v>
      </c>
      <c r="J82" s="86" t="s">
        <v>86</v>
      </c>
      <c r="K82" s="86" t="s">
        <v>51</v>
      </c>
      <c r="L82" s="86" t="s">
        <v>51</v>
      </c>
      <c r="M82" s="86" t="s">
        <v>71</v>
      </c>
      <c r="N82" s="86" t="s">
        <v>268</v>
      </c>
      <c r="O82" s="96"/>
      <c r="P82" s="188"/>
      <c r="Q82" s="191"/>
      <c r="R82" s="9">
        <v>7432.8</v>
      </c>
      <c r="S82" s="9">
        <v>2560.4</v>
      </c>
      <c r="T82" s="9"/>
      <c r="U82" s="9"/>
      <c r="V82" s="9"/>
      <c r="W82" s="9"/>
      <c r="X82" s="9"/>
      <c r="Y82" s="9"/>
      <c r="Z82" s="9"/>
      <c r="AA82" s="9"/>
      <c r="AB82" s="9"/>
      <c r="AC82" s="87"/>
      <c r="AD82" s="88"/>
      <c r="AE82" s="88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</row>
    <row r="83" spans="1:43" s="90" customFormat="1" x14ac:dyDescent="0.3">
      <c r="A83" s="86" t="s">
        <v>54</v>
      </c>
      <c r="B83" s="86" t="s">
        <v>52</v>
      </c>
      <c r="C83" s="86"/>
      <c r="D83" s="86" t="s">
        <v>57</v>
      </c>
      <c r="E83" s="86" t="s">
        <v>51</v>
      </c>
      <c r="F83" s="86" t="s">
        <v>57</v>
      </c>
      <c r="G83" s="86" t="s">
        <v>272</v>
      </c>
      <c r="H83" s="86" t="s">
        <v>82</v>
      </c>
      <c r="I83" s="86" t="s">
        <v>85</v>
      </c>
      <c r="J83" s="86" t="s">
        <v>86</v>
      </c>
      <c r="K83" s="86" t="s">
        <v>51</v>
      </c>
      <c r="L83" s="86" t="s">
        <v>51</v>
      </c>
      <c r="M83" s="86" t="s">
        <v>71</v>
      </c>
      <c r="N83" s="86" t="s">
        <v>274</v>
      </c>
      <c r="O83" s="96"/>
      <c r="P83" s="188"/>
      <c r="Q83" s="191"/>
      <c r="R83" s="9">
        <v>3122.9</v>
      </c>
      <c r="S83" s="9">
        <v>2989</v>
      </c>
      <c r="T83" s="9"/>
      <c r="U83" s="9"/>
      <c r="V83" s="9"/>
      <c r="W83" s="9"/>
      <c r="X83" s="9"/>
      <c r="Y83" s="9"/>
      <c r="Z83" s="9"/>
      <c r="AA83" s="9"/>
      <c r="AB83" s="9"/>
      <c r="AC83" s="87"/>
      <c r="AD83" s="88"/>
      <c r="AE83" s="88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</row>
    <row r="84" spans="1:43" s="90" customFormat="1" x14ac:dyDescent="0.3">
      <c r="A84" s="86" t="s">
        <v>54</v>
      </c>
      <c r="B84" s="86" t="s">
        <v>52</v>
      </c>
      <c r="C84" s="86"/>
      <c r="D84" s="86" t="s">
        <v>57</v>
      </c>
      <c r="E84" s="86" t="s">
        <v>51</v>
      </c>
      <c r="F84" s="86" t="s">
        <v>57</v>
      </c>
      <c r="G84" s="86" t="s">
        <v>73</v>
      </c>
      <c r="H84" s="86" t="s">
        <v>82</v>
      </c>
      <c r="I84" s="86" t="s">
        <v>85</v>
      </c>
      <c r="J84" s="86" t="s">
        <v>86</v>
      </c>
      <c r="K84" s="86" t="s">
        <v>51</v>
      </c>
      <c r="L84" s="86" t="s">
        <v>51</v>
      </c>
      <c r="M84" s="86" t="s">
        <v>71</v>
      </c>
      <c r="N84" s="86" t="s">
        <v>275</v>
      </c>
      <c r="O84" s="96"/>
      <c r="P84" s="189"/>
      <c r="Q84" s="192"/>
      <c r="R84" s="9">
        <v>46.1</v>
      </c>
      <c r="S84" s="9">
        <v>90</v>
      </c>
      <c r="T84" s="9"/>
      <c r="U84" s="9"/>
      <c r="V84" s="9"/>
      <c r="W84" s="9"/>
      <c r="X84" s="9"/>
      <c r="Y84" s="9"/>
      <c r="Z84" s="9"/>
      <c r="AA84" s="9"/>
      <c r="AB84" s="9"/>
      <c r="AC84" s="87"/>
      <c r="AD84" s="88"/>
      <c r="AE84" s="88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</row>
    <row r="85" spans="1:43" ht="33.75" customHeight="1" x14ac:dyDescent="0.3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19" t="s">
        <v>147</v>
      </c>
      <c r="Q85" s="8" t="s">
        <v>122</v>
      </c>
      <c r="R85" s="14">
        <v>2.9</v>
      </c>
      <c r="S85" s="14">
        <v>3</v>
      </c>
      <c r="T85" s="14"/>
      <c r="U85" s="14"/>
      <c r="V85" s="14"/>
      <c r="W85" s="14"/>
      <c r="X85" s="14"/>
      <c r="Y85" s="14"/>
      <c r="Z85" s="14"/>
      <c r="AA85" s="14"/>
      <c r="AB85" s="14"/>
    </row>
    <row r="86" spans="1:43" ht="31.2" x14ac:dyDescent="0.3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19" t="s">
        <v>148</v>
      </c>
      <c r="Q86" s="8" t="s">
        <v>115</v>
      </c>
      <c r="R86" s="5">
        <v>5</v>
      </c>
      <c r="S86" s="5">
        <v>3</v>
      </c>
      <c r="T86" s="5"/>
      <c r="U86" s="5"/>
      <c r="V86" s="5"/>
      <c r="W86" s="5"/>
      <c r="X86" s="5"/>
      <c r="Y86" s="5"/>
      <c r="Z86" s="5"/>
      <c r="AA86" s="5"/>
      <c r="AB86" s="5"/>
    </row>
    <row r="87" spans="1:43" s="90" customFormat="1" ht="31.8" x14ac:dyDescent="0.3">
      <c r="A87" s="86" t="s">
        <v>54</v>
      </c>
      <c r="B87" s="86" t="s">
        <v>52</v>
      </c>
      <c r="C87" s="86"/>
      <c r="D87" s="86" t="s">
        <v>57</v>
      </c>
      <c r="E87" s="86" t="s">
        <v>51</v>
      </c>
      <c r="F87" s="86" t="s">
        <v>57</v>
      </c>
      <c r="G87" s="86" t="s">
        <v>271</v>
      </c>
      <c r="H87" s="86" t="s">
        <v>82</v>
      </c>
      <c r="I87" s="86" t="s">
        <v>85</v>
      </c>
      <c r="J87" s="86" t="s">
        <v>86</v>
      </c>
      <c r="K87" s="86" t="s">
        <v>51</v>
      </c>
      <c r="L87" s="86" t="s">
        <v>54</v>
      </c>
      <c r="M87" s="86" t="s">
        <v>57</v>
      </c>
      <c r="N87" s="86" t="s">
        <v>268</v>
      </c>
      <c r="O87" s="86"/>
      <c r="P87" s="166" t="s">
        <v>139</v>
      </c>
      <c r="Q87" s="35" t="s">
        <v>24</v>
      </c>
      <c r="R87" s="9"/>
      <c r="S87" s="9">
        <v>521</v>
      </c>
      <c r="T87" s="9">
        <v>10000</v>
      </c>
      <c r="U87" s="9">
        <v>10000</v>
      </c>
      <c r="V87" s="9">
        <v>10000</v>
      </c>
      <c r="W87" s="9">
        <v>10000</v>
      </c>
      <c r="X87" s="9">
        <v>10000</v>
      </c>
      <c r="Y87" s="9">
        <v>10000</v>
      </c>
      <c r="Z87" s="9">
        <v>10000</v>
      </c>
      <c r="AA87" s="9">
        <v>10000</v>
      </c>
      <c r="AB87" s="9">
        <v>10000</v>
      </c>
      <c r="AC87" s="87"/>
      <c r="AD87" s="88"/>
      <c r="AE87" s="88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</row>
    <row r="88" spans="1:43" ht="31.2" x14ac:dyDescent="0.3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19" t="s">
        <v>149</v>
      </c>
      <c r="Q88" s="8" t="s">
        <v>122</v>
      </c>
      <c r="R88" s="14"/>
      <c r="S88" s="14"/>
      <c r="T88" s="14">
        <v>4</v>
      </c>
      <c r="U88" s="14">
        <v>4</v>
      </c>
      <c r="V88" s="14">
        <v>4</v>
      </c>
      <c r="W88" s="14">
        <v>4</v>
      </c>
      <c r="X88" s="14">
        <v>4</v>
      </c>
      <c r="Y88" s="14">
        <v>4</v>
      </c>
      <c r="Z88" s="14">
        <v>4</v>
      </c>
      <c r="AA88" s="14">
        <v>4</v>
      </c>
      <c r="AB88" s="14">
        <v>4</v>
      </c>
    </row>
    <row r="89" spans="1:43" ht="31.2" x14ac:dyDescent="0.3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19" t="s">
        <v>150</v>
      </c>
      <c r="Q89" s="8" t="s">
        <v>115</v>
      </c>
      <c r="R89" s="5"/>
      <c r="S89" s="5"/>
      <c r="T89" s="5">
        <v>4</v>
      </c>
      <c r="U89" s="5">
        <v>4</v>
      </c>
      <c r="V89" s="5">
        <v>4</v>
      </c>
      <c r="W89" s="5">
        <v>4</v>
      </c>
      <c r="X89" s="5">
        <v>4</v>
      </c>
      <c r="Y89" s="5">
        <v>4</v>
      </c>
      <c r="Z89" s="5">
        <v>4</v>
      </c>
      <c r="AA89" s="5">
        <v>4</v>
      </c>
      <c r="AB89" s="5">
        <v>4</v>
      </c>
    </row>
    <row r="90" spans="1:43" s="71" customFormat="1" ht="31.2" hidden="1" x14ac:dyDescent="0.3">
      <c r="A90" s="97">
        <v>1</v>
      </c>
      <c r="B90" s="97">
        <v>4</v>
      </c>
      <c r="C90" s="97" t="s">
        <v>55</v>
      </c>
      <c r="D90" s="97">
        <v>0</v>
      </c>
      <c r="E90" s="97">
        <v>1</v>
      </c>
      <c r="F90" s="97" t="s">
        <v>59</v>
      </c>
      <c r="G90" s="66"/>
      <c r="H90" s="66"/>
      <c r="I90" s="66"/>
      <c r="J90" s="66"/>
      <c r="K90" s="97"/>
      <c r="L90" s="97"/>
      <c r="M90" s="97"/>
      <c r="N90" s="97" t="s">
        <v>58</v>
      </c>
      <c r="O90" s="97"/>
      <c r="P90" s="67" t="s">
        <v>63</v>
      </c>
      <c r="Q90" s="75" t="s">
        <v>24</v>
      </c>
      <c r="R90" s="72">
        <f>R94</f>
        <v>24769.299999999996</v>
      </c>
      <c r="S90" s="72">
        <f t="shared" ref="S90:AB90" si="19">S94</f>
        <v>10000</v>
      </c>
      <c r="T90" s="72">
        <f t="shared" si="19"/>
        <v>10000</v>
      </c>
      <c r="U90" s="72">
        <f t="shared" si="19"/>
        <v>5000</v>
      </c>
      <c r="V90" s="72">
        <f t="shared" si="19"/>
        <v>5000</v>
      </c>
      <c r="W90" s="72">
        <f t="shared" si="19"/>
        <v>5000</v>
      </c>
      <c r="X90" s="72">
        <f t="shared" si="19"/>
        <v>5000</v>
      </c>
      <c r="Y90" s="72">
        <f t="shared" si="19"/>
        <v>5000</v>
      </c>
      <c r="Z90" s="72">
        <f t="shared" si="19"/>
        <v>5000</v>
      </c>
      <c r="AA90" s="72">
        <f t="shared" si="19"/>
        <v>5000</v>
      </c>
      <c r="AB90" s="72">
        <f t="shared" si="19"/>
        <v>5000</v>
      </c>
      <c r="AC90" s="68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</row>
    <row r="91" spans="1:43" ht="31.2" hidden="1" x14ac:dyDescent="0.3">
      <c r="A91" s="3"/>
      <c r="B91" s="3"/>
      <c r="C91" s="3"/>
      <c r="D91" s="109"/>
      <c r="E91" s="3"/>
      <c r="F91" s="3"/>
      <c r="G91" s="51"/>
      <c r="H91" s="51"/>
      <c r="I91" s="51"/>
      <c r="J91" s="51"/>
      <c r="K91" s="3"/>
      <c r="L91" s="3"/>
      <c r="M91" s="3"/>
      <c r="N91" s="3"/>
      <c r="O91" s="3"/>
      <c r="P91" s="2" t="s">
        <v>38</v>
      </c>
      <c r="Q91" s="3" t="s">
        <v>115</v>
      </c>
      <c r="R91" s="24">
        <f>R98</f>
        <v>7</v>
      </c>
      <c r="S91" s="24">
        <f t="shared" ref="S91:AB91" si="20">S98</f>
        <v>4</v>
      </c>
      <c r="T91" s="24">
        <f t="shared" si="20"/>
        <v>4</v>
      </c>
      <c r="U91" s="24">
        <f t="shared" si="20"/>
        <v>4</v>
      </c>
      <c r="V91" s="24">
        <f t="shared" si="20"/>
        <v>4</v>
      </c>
      <c r="W91" s="24">
        <f t="shared" si="20"/>
        <v>4</v>
      </c>
      <c r="X91" s="24">
        <f t="shared" si="20"/>
        <v>4</v>
      </c>
      <c r="Y91" s="24">
        <f t="shared" si="20"/>
        <v>4</v>
      </c>
      <c r="Z91" s="24">
        <f t="shared" si="20"/>
        <v>4</v>
      </c>
      <c r="AA91" s="24">
        <f t="shared" si="20"/>
        <v>4</v>
      </c>
      <c r="AB91" s="24">
        <f t="shared" si="20"/>
        <v>4</v>
      </c>
    </row>
    <row r="92" spans="1:43" ht="31.2" hidden="1" x14ac:dyDescent="0.3">
      <c r="A92" s="3"/>
      <c r="B92" s="3"/>
      <c r="C92" s="3"/>
      <c r="D92" s="109"/>
      <c r="E92" s="3"/>
      <c r="F92" s="3"/>
      <c r="G92" s="51"/>
      <c r="H92" s="51"/>
      <c r="I92" s="51"/>
      <c r="J92" s="51"/>
      <c r="K92" s="3"/>
      <c r="L92" s="3"/>
      <c r="M92" s="3"/>
      <c r="N92" s="3"/>
      <c r="O92" s="3"/>
      <c r="P92" s="2" t="s">
        <v>34</v>
      </c>
      <c r="Q92" s="3" t="s">
        <v>1</v>
      </c>
      <c r="R92" s="31" t="e">
        <f>#REF!+R97+R269</f>
        <v>#REF!</v>
      </c>
      <c r="S92" s="31" t="e">
        <f>#REF!+S97+S269</f>
        <v>#REF!</v>
      </c>
      <c r="T92" s="31" t="e">
        <f>#REF!+T97+T269</f>
        <v>#REF!</v>
      </c>
      <c r="U92" s="31" t="e">
        <f>#REF!+U97+U269</f>
        <v>#REF!</v>
      </c>
      <c r="V92" s="31" t="e">
        <f>#REF!+V97+V269</f>
        <v>#REF!</v>
      </c>
      <c r="W92" s="31" t="e">
        <f>#REF!+W97+W269</f>
        <v>#REF!</v>
      </c>
      <c r="X92" s="3"/>
      <c r="Y92" s="3"/>
      <c r="Z92" s="3"/>
      <c r="AA92" s="3"/>
      <c r="AB92" s="3"/>
    </row>
    <row r="93" spans="1:43" ht="46.8" hidden="1" x14ac:dyDescent="0.3">
      <c r="A93" s="3"/>
      <c r="B93" s="3"/>
      <c r="C93" s="3"/>
      <c r="D93" s="109"/>
      <c r="E93" s="3"/>
      <c r="F93" s="3"/>
      <c r="G93" s="51"/>
      <c r="H93" s="51"/>
      <c r="I93" s="51"/>
      <c r="J93" s="51"/>
      <c r="K93" s="3"/>
      <c r="L93" s="3"/>
      <c r="M93" s="3"/>
      <c r="N93" s="3"/>
      <c r="O93" s="3"/>
      <c r="P93" s="22" t="s">
        <v>35</v>
      </c>
      <c r="Q93" s="23" t="s">
        <v>121</v>
      </c>
      <c r="R93" s="14" t="e">
        <f>(4539.3+R92)/13987*100</f>
        <v>#REF!</v>
      </c>
      <c r="S93" s="14" t="e">
        <f t="shared" ref="S93:W93" si="21">(4539.3+S92)/13987*100</f>
        <v>#REF!</v>
      </c>
      <c r="T93" s="14" t="e">
        <f t="shared" si="21"/>
        <v>#REF!</v>
      </c>
      <c r="U93" s="14" t="e">
        <f t="shared" si="21"/>
        <v>#REF!</v>
      </c>
      <c r="V93" s="14" t="e">
        <f t="shared" si="21"/>
        <v>#REF!</v>
      </c>
      <c r="W93" s="14" t="e">
        <f t="shared" si="21"/>
        <v>#REF!</v>
      </c>
      <c r="X93" s="3"/>
      <c r="Y93" s="3"/>
      <c r="Z93" s="3"/>
      <c r="AA93" s="3"/>
      <c r="AB93" s="3"/>
    </row>
    <row r="94" spans="1:43" ht="31.2" hidden="1" x14ac:dyDescent="0.3">
      <c r="A94" s="35">
        <v>1</v>
      </c>
      <c r="B94" s="35">
        <v>4</v>
      </c>
      <c r="C94" s="35" t="s">
        <v>55</v>
      </c>
      <c r="D94" s="35">
        <v>0</v>
      </c>
      <c r="E94" s="35">
        <v>1</v>
      </c>
      <c r="F94" s="35" t="s">
        <v>59</v>
      </c>
      <c r="G94" s="86"/>
      <c r="H94" s="86"/>
      <c r="I94" s="86"/>
      <c r="J94" s="86"/>
      <c r="K94" s="35"/>
      <c r="L94" s="35"/>
      <c r="M94" s="35"/>
      <c r="N94" s="35" t="s">
        <v>58</v>
      </c>
      <c r="O94" s="86"/>
      <c r="P94" s="18" t="s">
        <v>64</v>
      </c>
      <c r="Q94" s="6" t="s">
        <v>24</v>
      </c>
      <c r="R94" s="7">
        <f t="shared" ref="R94:W94" si="22">R110+R113+R99+R104+R107</f>
        <v>24769.299999999996</v>
      </c>
      <c r="S94" s="7">
        <f t="shared" si="22"/>
        <v>10000</v>
      </c>
      <c r="T94" s="7">
        <f t="shared" si="22"/>
        <v>10000</v>
      </c>
      <c r="U94" s="7">
        <f t="shared" si="22"/>
        <v>5000</v>
      </c>
      <c r="V94" s="7">
        <f t="shared" si="22"/>
        <v>5000</v>
      </c>
      <c r="W94" s="7">
        <f t="shared" si="22"/>
        <v>5000</v>
      </c>
      <c r="X94" s="7">
        <f t="shared" ref="X94:AB94" si="23">X110+X113+X99+X104+X107</f>
        <v>5000</v>
      </c>
      <c r="Y94" s="7">
        <f t="shared" si="23"/>
        <v>5000</v>
      </c>
      <c r="Z94" s="7">
        <f t="shared" si="23"/>
        <v>5000</v>
      </c>
      <c r="AA94" s="7">
        <f t="shared" si="23"/>
        <v>5000</v>
      </c>
      <c r="AB94" s="7">
        <f t="shared" si="23"/>
        <v>5000</v>
      </c>
    </row>
    <row r="95" spans="1:43" hidden="1" x14ac:dyDescent="0.3">
      <c r="A95" s="35"/>
      <c r="B95" s="35"/>
      <c r="C95" s="35"/>
      <c r="D95" s="35"/>
      <c r="E95" s="35"/>
      <c r="F95" s="35"/>
      <c r="G95" s="86"/>
      <c r="H95" s="86"/>
      <c r="I95" s="86"/>
      <c r="J95" s="86"/>
      <c r="K95" s="35"/>
      <c r="L95" s="35"/>
      <c r="M95" s="35"/>
      <c r="N95" s="35"/>
      <c r="O95" s="86"/>
      <c r="P95" s="18"/>
      <c r="Q95" s="35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103"/>
    </row>
    <row r="96" spans="1:43" hidden="1" x14ac:dyDescent="0.3">
      <c r="A96" s="35"/>
      <c r="B96" s="35"/>
      <c r="C96" s="35"/>
      <c r="D96" s="35"/>
      <c r="E96" s="35"/>
      <c r="F96" s="35"/>
      <c r="G96" s="86"/>
      <c r="H96" s="86"/>
      <c r="I96" s="86"/>
      <c r="J96" s="86"/>
      <c r="K96" s="35"/>
      <c r="L96" s="35"/>
      <c r="M96" s="35"/>
      <c r="N96" s="35"/>
      <c r="O96" s="86"/>
      <c r="P96" s="18"/>
      <c r="Q96" s="35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103"/>
    </row>
    <row r="97" spans="1:29" ht="31.2" hidden="1" x14ac:dyDescent="0.3">
      <c r="A97" s="3"/>
      <c r="B97" s="3"/>
      <c r="C97" s="3"/>
      <c r="D97" s="109"/>
      <c r="E97" s="3"/>
      <c r="F97" s="3"/>
      <c r="G97" s="51"/>
      <c r="H97" s="51"/>
      <c r="I97" s="51"/>
      <c r="J97" s="51"/>
      <c r="K97" s="3"/>
      <c r="L97" s="3"/>
      <c r="M97" s="3"/>
      <c r="N97" s="3"/>
      <c r="O97" s="3"/>
      <c r="P97" s="19" t="s">
        <v>39</v>
      </c>
      <c r="Q97" s="8" t="s">
        <v>1</v>
      </c>
      <c r="R97" s="14">
        <f t="shared" ref="R97:W98" si="24">R102+R105+R108+R111+R114</f>
        <v>5.6</v>
      </c>
      <c r="S97" s="14">
        <f t="shared" si="24"/>
        <v>4</v>
      </c>
      <c r="T97" s="14">
        <f t="shared" si="24"/>
        <v>4</v>
      </c>
      <c r="U97" s="14">
        <f t="shared" si="24"/>
        <v>4</v>
      </c>
      <c r="V97" s="14">
        <f t="shared" si="24"/>
        <v>4</v>
      </c>
      <c r="W97" s="14">
        <f t="shared" si="24"/>
        <v>4</v>
      </c>
      <c r="X97" s="14">
        <f t="shared" ref="X97:AB97" si="25">X102+X105+X108+X111+X114</f>
        <v>4</v>
      </c>
      <c r="Y97" s="14">
        <f t="shared" si="25"/>
        <v>4</v>
      </c>
      <c r="Z97" s="14">
        <f t="shared" si="25"/>
        <v>4</v>
      </c>
      <c r="AA97" s="14">
        <f t="shared" si="25"/>
        <v>4</v>
      </c>
      <c r="AB97" s="14">
        <f t="shared" si="25"/>
        <v>4</v>
      </c>
    </row>
    <row r="98" spans="1:29" ht="31.2" hidden="1" x14ac:dyDescent="0.3">
      <c r="A98" s="3"/>
      <c r="B98" s="3"/>
      <c r="C98" s="3"/>
      <c r="D98" s="109"/>
      <c r="E98" s="3"/>
      <c r="F98" s="3"/>
      <c r="G98" s="51"/>
      <c r="H98" s="51"/>
      <c r="I98" s="51"/>
      <c r="J98" s="51"/>
      <c r="K98" s="3"/>
      <c r="L98" s="3"/>
      <c r="M98" s="3"/>
      <c r="N98" s="3"/>
      <c r="O98" s="3"/>
      <c r="P98" s="19" t="s">
        <v>40</v>
      </c>
      <c r="Q98" s="8" t="s">
        <v>115</v>
      </c>
      <c r="R98" s="5">
        <f t="shared" si="24"/>
        <v>7</v>
      </c>
      <c r="S98" s="5">
        <f t="shared" si="24"/>
        <v>4</v>
      </c>
      <c r="T98" s="5">
        <f t="shared" si="24"/>
        <v>4</v>
      </c>
      <c r="U98" s="5">
        <f t="shared" si="24"/>
        <v>4</v>
      </c>
      <c r="V98" s="5">
        <f t="shared" si="24"/>
        <v>4</v>
      </c>
      <c r="W98" s="5">
        <f t="shared" si="24"/>
        <v>4</v>
      </c>
      <c r="X98" s="5">
        <f t="shared" ref="X98:AB98" si="26">X103+X106+X109+X112+X115</f>
        <v>4</v>
      </c>
      <c r="Y98" s="5">
        <f t="shared" si="26"/>
        <v>4</v>
      </c>
      <c r="Z98" s="5">
        <f t="shared" si="26"/>
        <v>4</v>
      </c>
      <c r="AA98" s="5">
        <f t="shared" si="26"/>
        <v>4</v>
      </c>
      <c r="AB98" s="5">
        <f t="shared" si="26"/>
        <v>4</v>
      </c>
    </row>
    <row r="99" spans="1:29" hidden="1" x14ac:dyDescent="0.3">
      <c r="A99" s="35">
        <v>1</v>
      </c>
      <c r="B99" s="35">
        <v>4</v>
      </c>
      <c r="C99" s="35" t="s">
        <v>55</v>
      </c>
      <c r="D99" s="35">
        <v>0</v>
      </c>
      <c r="E99" s="35">
        <v>1</v>
      </c>
      <c r="F99" s="35" t="s">
        <v>59</v>
      </c>
      <c r="G99" s="86"/>
      <c r="H99" s="86"/>
      <c r="I99" s="86"/>
      <c r="J99" s="86"/>
      <c r="K99" s="35">
        <v>0</v>
      </c>
      <c r="L99" s="35">
        <v>0</v>
      </c>
      <c r="M99" s="35">
        <v>3</v>
      </c>
      <c r="N99" s="35" t="s">
        <v>79</v>
      </c>
      <c r="O99" s="86"/>
      <c r="P99" s="226"/>
      <c r="Q99" s="82" t="s">
        <v>24</v>
      </c>
      <c r="R99" s="9">
        <f>460.5+81.9</f>
        <v>542.4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</row>
    <row r="100" spans="1:29" hidden="1" x14ac:dyDescent="0.3">
      <c r="A100" s="35">
        <v>1</v>
      </c>
      <c r="B100" s="35">
        <v>4</v>
      </c>
      <c r="C100" s="35" t="s">
        <v>55</v>
      </c>
      <c r="D100" s="35">
        <v>0</v>
      </c>
      <c r="E100" s="35">
        <v>1</v>
      </c>
      <c r="F100" s="35" t="s">
        <v>59</v>
      </c>
      <c r="G100" s="86"/>
      <c r="H100" s="86"/>
      <c r="I100" s="86"/>
      <c r="J100" s="86"/>
      <c r="K100" s="35">
        <v>0</v>
      </c>
      <c r="L100" s="35">
        <v>0</v>
      </c>
      <c r="M100" s="35">
        <v>3</v>
      </c>
      <c r="N100" s="35" t="s">
        <v>78</v>
      </c>
      <c r="O100" s="86"/>
      <c r="P100" s="188"/>
      <c r="Q100" s="82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103"/>
    </row>
    <row r="101" spans="1:29" ht="20.25" hidden="1" customHeight="1" x14ac:dyDescent="0.3">
      <c r="A101" s="35">
        <v>1</v>
      </c>
      <c r="B101" s="35">
        <v>4</v>
      </c>
      <c r="C101" s="35" t="s">
        <v>55</v>
      </c>
      <c r="D101" s="35">
        <v>0</v>
      </c>
      <c r="E101" s="35">
        <v>1</v>
      </c>
      <c r="F101" s="35" t="s">
        <v>59</v>
      </c>
      <c r="G101" s="86"/>
      <c r="H101" s="86"/>
      <c r="I101" s="86"/>
      <c r="J101" s="86"/>
      <c r="K101" s="35">
        <v>0</v>
      </c>
      <c r="L101" s="35">
        <v>0</v>
      </c>
      <c r="M101" s="35">
        <v>3</v>
      </c>
      <c r="N101" s="35" t="s">
        <v>77</v>
      </c>
      <c r="O101" s="86"/>
      <c r="P101" s="189"/>
      <c r="Q101" s="82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103"/>
    </row>
    <row r="102" spans="1:29" ht="35.25" hidden="1" customHeight="1" x14ac:dyDescent="0.3">
      <c r="A102" s="3"/>
      <c r="B102" s="3"/>
      <c r="C102" s="3"/>
      <c r="D102" s="109"/>
      <c r="E102" s="3"/>
      <c r="F102" s="3"/>
      <c r="G102" s="51"/>
      <c r="H102" s="51"/>
      <c r="I102" s="51"/>
      <c r="J102" s="51"/>
      <c r="K102" s="3"/>
      <c r="L102" s="3"/>
      <c r="M102" s="3"/>
      <c r="N102" s="3"/>
      <c r="O102" s="3"/>
      <c r="P102" s="19" t="s">
        <v>41</v>
      </c>
      <c r="Q102" s="8" t="s">
        <v>1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</row>
    <row r="103" spans="1:29" ht="46.8" hidden="1" x14ac:dyDescent="0.3">
      <c r="A103" s="3"/>
      <c r="B103" s="3"/>
      <c r="C103" s="3"/>
      <c r="D103" s="109"/>
      <c r="E103" s="3"/>
      <c r="F103" s="3"/>
      <c r="G103" s="51"/>
      <c r="H103" s="51"/>
      <c r="I103" s="51"/>
      <c r="J103" s="51"/>
      <c r="K103" s="3"/>
      <c r="L103" s="3"/>
      <c r="M103" s="3"/>
      <c r="N103" s="3"/>
      <c r="O103" s="3"/>
      <c r="P103" s="19" t="s">
        <v>42</v>
      </c>
      <c r="Q103" s="8" t="s">
        <v>115</v>
      </c>
      <c r="R103" s="5">
        <v>1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</row>
    <row r="104" spans="1:29" ht="31.2" hidden="1" x14ac:dyDescent="0.3">
      <c r="A104" s="35">
        <v>1</v>
      </c>
      <c r="B104" s="35">
        <v>4</v>
      </c>
      <c r="C104" s="35" t="s">
        <v>55</v>
      </c>
      <c r="D104" s="35">
        <v>0</v>
      </c>
      <c r="E104" s="35">
        <v>0</v>
      </c>
      <c r="F104" s="35">
        <v>1</v>
      </c>
      <c r="G104" s="86"/>
      <c r="H104" s="86"/>
      <c r="I104" s="86"/>
      <c r="J104" s="86"/>
      <c r="K104" s="35">
        <v>0</v>
      </c>
      <c r="L104" s="35">
        <v>0</v>
      </c>
      <c r="M104" s="35">
        <v>3</v>
      </c>
      <c r="N104" s="35" t="s">
        <v>60</v>
      </c>
      <c r="O104" s="86"/>
      <c r="P104" s="80"/>
      <c r="Q104" s="82" t="s">
        <v>24</v>
      </c>
      <c r="R104" s="9">
        <f>4187.9+919.3</f>
        <v>5107.2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</row>
    <row r="105" spans="1:29" ht="46.8" hidden="1" x14ac:dyDescent="0.3">
      <c r="A105" s="3"/>
      <c r="B105" s="3"/>
      <c r="C105" s="3"/>
      <c r="D105" s="109"/>
      <c r="E105" s="3"/>
      <c r="F105" s="3"/>
      <c r="G105" s="51"/>
      <c r="H105" s="51"/>
      <c r="I105" s="51"/>
      <c r="J105" s="51"/>
      <c r="K105" s="3"/>
      <c r="L105" s="3"/>
      <c r="M105" s="3"/>
      <c r="N105" s="3"/>
      <c r="O105" s="3"/>
      <c r="P105" s="19" t="s">
        <v>43</v>
      </c>
      <c r="Q105" s="8" t="s">
        <v>1</v>
      </c>
      <c r="R105" s="14">
        <v>1.2</v>
      </c>
      <c r="S105" s="14">
        <v>0</v>
      </c>
      <c r="T105" s="14">
        <v>0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14">
        <v>0</v>
      </c>
    </row>
    <row r="106" spans="1:29" ht="46.8" hidden="1" x14ac:dyDescent="0.3">
      <c r="A106" s="3"/>
      <c r="B106" s="3"/>
      <c r="C106" s="3"/>
      <c r="D106" s="109"/>
      <c r="E106" s="3"/>
      <c r="F106" s="3"/>
      <c r="G106" s="51"/>
      <c r="H106" s="51"/>
      <c r="I106" s="51"/>
      <c r="J106" s="51"/>
      <c r="K106" s="3"/>
      <c r="L106" s="3"/>
      <c r="M106" s="3"/>
      <c r="N106" s="3"/>
      <c r="O106" s="3"/>
      <c r="P106" s="19" t="s">
        <v>44</v>
      </c>
      <c r="Q106" s="8" t="s">
        <v>115</v>
      </c>
      <c r="R106" s="5">
        <v>1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</row>
    <row r="107" spans="1:29" ht="31.2" hidden="1" x14ac:dyDescent="0.3">
      <c r="A107" s="35">
        <v>1</v>
      </c>
      <c r="B107" s="35">
        <v>4</v>
      </c>
      <c r="C107" s="35" t="s">
        <v>55</v>
      </c>
      <c r="D107" s="35">
        <v>0</v>
      </c>
      <c r="E107" s="35">
        <v>0</v>
      </c>
      <c r="F107" s="35">
        <v>1</v>
      </c>
      <c r="G107" s="86"/>
      <c r="H107" s="86"/>
      <c r="I107" s="86"/>
      <c r="J107" s="86"/>
      <c r="K107" s="35">
        <v>0</v>
      </c>
      <c r="L107" s="35">
        <v>0</v>
      </c>
      <c r="M107" s="35">
        <v>3</v>
      </c>
      <c r="N107" s="35" t="s">
        <v>60</v>
      </c>
      <c r="O107" s="86"/>
      <c r="P107" s="81"/>
      <c r="Q107" s="82" t="s">
        <v>24</v>
      </c>
      <c r="R107" s="9">
        <f>2854.7+452.7</f>
        <v>3307.3999999999996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</row>
    <row r="108" spans="1:29" ht="31.2" hidden="1" x14ac:dyDescent="0.3">
      <c r="A108" s="3"/>
      <c r="B108" s="3"/>
      <c r="C108" s="3"/>
      <c r="D108" s="109"/>
      <c r="E108" s="3"/>
      <c r="F108" s="3"/>
      <c r="G108" s="51"/>
      <c r="H108" s="51"/>
      <c r="I108" s="51"/>
      <c r="J108" s="51"/>
      <c r="K108" s="3"/>
      <c r="L108" s="3"/>
      <c r="M108" s="3"/>
      <c r="N108" s="3"/>
      <c r="O108" s="3"/>
      <c r="P108" s="19" t="s">
        <v>45</v>
      </c>
      <c r="Q108" s="8" t="s">
        <v>1</v>
      </c>
      <c r="R108" s="14">
        <v>1.2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</row>
    <row r="109" spans="1:29" ht="46.8" hidden="1" x14ac:dyDescent="0.3">
      <c r="A109" s="3"/>
      <c r="B109" s="3"/>
      <c r="C109" s="3"/>
      <c r="D109" s="109"/>
      <c r="E109" s="3"/>
      <c r="F109" s="3"/>
      <c r="G109" s="51"/>
      <c r="H109" s="51"/>
      <c r="I109" s="51"/>
      <c r="J109" s="51"/>
      <c r="K109" s="3"/>
      <c r="L109" s="3"/>
      <c r="M109" s="3"/>
      <c r="N109" s="3"/>
      <c r="O109" s="3"/>
      <c r="P109" s="19" t="s">
        <v>46</v>
      </c>
      <c r="Q109" s="8" t="s">
        <v>115</v>
      </c>
      <c r="R109" s="5">
        <v>2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</row>
    <row r="110" spans="1:29" ht="31.2" hidden="1" x14ac:dyDescent="0.3">
      <c r="A110" s="35">
        <v>1</v>
      </c>
      <c r="B110" s="35">
        <v>4</v>
      </c>
      <c r="C110" s="35" t="s">
        <v>55</v>
      </c>
      <c r="D110" s="35">
        <v>0</v>
      </c>
      <c r="E110" s="35">
        <v>0</v>
      </c>
      <c r="F110" s="35">
        <v>1</v>
      </c>
      <c r="G110" s="86"/>
      <c r="H110" s="86"/>
      <c r="I110" s="86"/>
      <c r="J110" s="86"/>
      <c r="K110" s="35">
        <v>0</v>
      </c>
      <c r="L110" s="35">
        <v>0</v>
      </c>
      <c r="M110" s="35">
        <v>3</v>
      </c>
      <c r="N110" s="35" t="s">
        <v>60</v>
      </c>
      <c r="O110" s="86"/>
      <c r="P110" s="81"/>
      <c r="Q110" s="82" t="s">
        <v>24</v>
      </c>
      <c r="R110" s="9">
        <f>13365+2447.3</f>
        <v>15812.3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</row>
    <row r="111" spans="1:29" ht="46.8" hidden="1" x14ac:dyDescent="0.3">
      <c r="A111" s="3"/>
      <c r="B111" s="3"/>
      <c r="C111" s="3"/>
      <c r="D111" s="109"/>
      <c r="E111" s="3"/>
      <c r="F111" s="3"/>
      <c r="G111" s="51"/>
      <c r="H111" s="51"/>
      <c r="I111" s="51"/>
      <c r="J111" s="51"/>
      <c r="K111" s="3"/>
      <c r="L111" s="3"/>
      <c r="M111" s="3"/>
      <c r="N111" s="3"/>
      <c r="O111" s="3"/>
      <c r="P111" s="19" t="s">
        <v>47</v>
      </c>
      <c r="Q111" s="8" t="s">
        <v>1</v>
      </c>
      <c r="R111" s="14">
        <v>3.2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</row>
    <row r="112" spans="1:29" ht="46.8" hidden="1" x14ac:dyDescent="0.3">
      <c r="A112" s="3"/>
      <c r="B112" s="3"/>
      <c r="C112" s="3"/>
      <c r="D112" s="109"/>
      <c r="E112" s="3"/>
      <c r="F112" s="3"/>
      <c r="G112" s="51"/>
      <c r="H112" s="51"/>
      <c r="I112" s="51"/>
      <c r="J112" s="51"/>
      <c r="K112" s="3"/>
      <c r="L112" s="3"/>
      <c r="M112" s="3"/>
      <c r="N112" s="3"/>
      <c r="O112" s="3"/>
      <c r="P112" s="19" t="s">
        <v>48</v>
      </c>
      <c r="Q112" s="8" t="s">
        <v>115</v>
      </c>
      <c r="R112" s="5">
        <v>3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</row>
    <row r="113" spans="1:43" ht="31.2" hidden="1" x14ac:dyDescent="0.3">
      <c r="A113" s="35">
        <v>1</v>
      </c>
      <c r="B113" s="35">
        <v>4</v>
      </c>
      <c r="C113" s="35" t="s">
        <v>55</v>
      </c>
      <c r="D113" s="35">
        <v>0</v>
      </c>
      <c r="E113" s="35">
        <v>0</v>
      </c>
      <c r="F113" s="35">
        <v>1</v>
      </c>
      <c r="G113" s="86"/>
      <c r="H113" s="86"/>
      <c r="I113" s="86"/>
      <c r="J113" s="86"/>
      <c r="K113" s="35">
        <v>0</v>
      </c>
      <c r="L113" s="35">
        <v>0</v>
      </c>
      <c r="M113" s="35">
        <v>3</v>
      </c>
      <c r="N113" s="35" t="s">
        <v>60</v>
      </c>
      <c r="O113" s="86"/>
      <c r="P113" s="18"/>
      <c r="Q113" s="6" t="s">
        <v>24</v>
      </c>
      <c r="R113" s="9">
        <v>0</v>
      </c>
      <c r="S113" s="9">
        <v>10000</v>
      </c>
      <c r="T113" s="9">
        <v>10000</v>
      </c>
      <c r="U113" s="9">
        <v>5000</v>
      </c>
      <c r="V113" s="9">
        <v>5000</v>
      </c>
      <c r="W113" s="9">
        <v>5000</v>
      </c>
      <c r="X113" s="9">
        <v>5000</v>
      </c>
      <c r="Y113" s="9">
        <v>5000</v>
      </c>
      <c r="Z113" s="9">
        <v>5000</v>
      </c>
      <c r="AA113" s="9">
        <v>5000</v>
      </c>
      <c r="AB113" s="9">
        <v>5000</v>
      </c>
    </row>
    <row r="114" spans="1:43" ht="34.5" hidden="1" customHeight="1" x14ac:dyDescent="0.3">
      <c r="A114" s="3"/>
      <c r="B114" s="3"/>
      <c r="C114" s="3"/>
      <c r="D114" s="109"/>
      <c r="E114" s="3"/>
      <c r="F114" s="3"/>
      <c r="G114" s="51"/>
      <c r="H114" s="51"/>
      <c r="I114" s="51"/>
      <c r="J114" s="51"/>
      <c r="K114" s="3"/>
      <c r="L114" s="3"/>
      <c r="M114" s="3"/>
      <c r="N114" s="3"/>
      <c r="O114" s="3"/>
      <c r="P114" s="19" t="s">
        <v>49</v>
      </c>
      <c r="Q114" s="8" t="s">
        <v>1</v>
      </c>
      <c r="R114" s="14">
        <v>0</v>
      </c>
      <c r="S114" s="14">
        <v>4</v>
      </c>
      <c r="T114" s="14">
        <v>4</v>
      </c>
      <c r="U114" s="14">
        <v>4</v>
      </c>
      <c r="V114" s="14">
        <v>4</v>
      </c>
      <c r="W114" s="14">
        <v>4</v>
      </c>
      <c r="X114" s="14">
        <v>4</v>
      </c>
      <c r="Y114" s="14">
        <v>4</v>
      </c>
      <c r="Z114" s="14">
        <v>4</v>
      </c>
      <c r="AA114" s="14">
        <v>4</v>
      </c>
      <c r="AB114" s="14">
        <v>4</v>
      </c>
    </row>
    <row r="115" spans="1:43" ht="46.8" hidden="1" x14ac:dyDescent="0.3">
      <c r="A115" s="3"/>
      <c r="B115" s="3"/>
      <c r="C115" s="3"/>
      <c r="D115" s="109"/>
      <c r="E115" s="3"/>
      <c r="F115" s="3"/>
      <c r="G115" s="51"/>
      <c r="H115" s="51"/>
      <c r="I115" s="51"/>
      <c r="J115" s="51"/>
      <c r="K115" s="3"/>
      <c r="L115" s="3"/>
      <c r="M115" s="3"/>
      <c r="N115" s="3"/>
      <c r="O115" s="3"/>
      <c r="P115" s="19" t="s">
        <v>50</v>
      </c>
      <c r="Q115" s="8" t="s">
        <v>115</v>
      </c>
      <c r="R115" s="5">
        <v>0</v>
      </c>
      <c r="S115" s="5">
        <v>4</v>
      </c>
      <c r="T115" s="5">
        <v>4</v>
      </c>
      <c r="U115" s="5">
        <v>4</v>
      </c>
      <c r="V115" s="5">
        <v>4</v>
      </c>
      <c r="W115" s="5">
        <v>4</v>
      </c>
      <c r="X115" s="5">
        <v>4</v>
      </c>
      <c r="Y115" s="5">
        <v>4</v>
      </c>
      <c r="Z115" s="5">
        <v>4</v>
      </c>
      <c r="AA115" s="5">
        <v>4</v>
      </c>
      <c r="AB115" s="5">
        <v>4</v>
      </c>
    </row>
    <row r="116" spans="1:43" ht="62.4" hidden="1" x14ac:dyDescent="0.3">
      <c r="A116" s="36"/>
      <c r="B116" s="36"/>
      <c r="C116" s="36"/>
      <c r="D116" s="109"/>
      <c r="E116" s="36"/>
      <c r="F116" s="36"/>
      <c r="G116" s="51"/>
      <c r="H116" s="51"/>
      <c r="I116" s="51"/>
      <c r="J116" s="51"/>
      <c r="K116" s="36"/>
      <c r="L116" s="36"/>
      <c r="M116" s="36"/>
      <c r="N116" s="36"/>
      <c r="O116" s="36"/>
      <c r="P116" s="32" t="s">
        <v>32</v>
      </c>
      <c r="Q116" s="8" t="s">
        <v>1</v>
      </c>
      <c r="R116" s="31">
        <v>2</v>
      </c>
      <c r="S116" s="31">
        <v>2</v>
      </c>
      <c r="T116" s="31">
        <v>2</v>
      </c>
      <c r="U116" s="31">
        <v>0</v>
      </c>
      <c r="V116" s="31">
        <v>0</v>
      </c>
      <c r="W116" s="31">
        <v>0</v>
      </c>
      <c r="X116" s="31">
        <v>0</v>
      </c>
      <c r="Y116" s="31">
        <v>0</v>
      </c>
      <c r="Z116" s="31">
        <v>0</v>
      </c>
      <c r="AA116" s="31">
        <v>0</v>
      </c>
      <c r="AB116" s="31">
        <v>0</v>
      </c>
      <c r="AC116" s="62"/>
    </row>
    <row r="117" spans="1:43" s="131" customFormat="1" ht="69" customHeight="1" x14ac:dyDescent="0.3">
      <c r="A117" s="123">
        <v>1</v>
      </c>
      <c r="B117" s="123">
        <v>4</v>
      </c>
      <c r="C117" s="123"/>
      <c r="D117" s="123">
        <v>3</v>
      </c>
      <c r="E117" s="123"/>
      <c r="F117" s="123"/>
      <c r="G117" s="119"/>
      <c r="H117" s="119"/>
      <c r="I117" s="119"/>
      <c r="J117" s="119"/>
      <c r="K117" s="119"/>
      <c r="L117" s="119"/>
      <c r="M117" s="119"/>
      <c r="N117" s="119" t="s">
        <v>105</v>
      </c>
      <c r="O117" s="124"/>
      <c r="P117" s="125" t="s">
        <v>257</v>
      </c>
      <c r="Q117" s="126" t="s">
        <v>24</v>
      </c>
      <c r="R117" s="127">
        <f>R118</f>
        <v>16348.099999999999</v>
      </c>
      <c r="S117" s="127">
        <f t="shared" ref="S117:AB117" si="27">S118</f>
        <v>27262</v>
      </c>
      <c r="T117" s="127">
        <f t="shared" si="27"/>
        <v>10000</v>
      </c>
      <c r="U117" s="127">
        <f t="shared" si="27"/>
        <v>10000</v>
      </c>
      <c r="V117" s="127">
        <f t="shared" si="27"/>
        <v>10000</v>
      </c>
      <c r="W117" s="127">
        <f t="shared" si="27"/>
        <v>10000</v>
      </c>
      <c r="X117" s="127">
        <f t="shared" si="27"/>
        <v>10000</v>
      </c>
      <c r="Y117" s="127">
        <f t="shared" si="27"/>
        <v>10000</v>
      </c>
      <c r="Z117" s="127">
        <f t="shared" si="27"/>
        <v>10000</v>
      </c>
      <c r="AA117" s="127">
        <f t="shared" si="27"/>
        <v>10000</v>
      </c>
      <c r="AB117" s="127">
        <f t="shared" si="27"/>
        <v>10000</v>
      </c>
      <c r="AC117" s="128"/>
      <c r="AD117" s="129"/>
      <c r="AE117" s="129"/>
      <c r="AF117" s="130"/>
      <c r="AG117" s="130"/>
      <c r="AH117" s="130"/>
      <c r="AI117" s="130"/>
      <c r="AJ117" s="130"/>
      <c r="AK117" s="130"/>
      <c r="AL117" s="130"/>
      <c r="AM117" s="130"/>
      <c r="AN117" s="130"/>
      <c r="AO117" s="130"/>
      <c r="AP117" s="130"/>
      <c r="AQ117" s="130"/>
    </row>
    <row r="118" spans="1:43" s="71" customFormat="1" ht="31.2" x14ac:dyDescent="0.3">
      <c r="A118" s="97">
        <v>1</v>
      </c>
      <c r="B118" s="97">
        <v>4</v>
      </c>
      <c r="C118" s="97"/>
      <c r="D118" s="97">
        <v>3</v>
      </c>
      <c r="E118" s="97">
        <v>1</v>
      </c>
      <c r="F118" s="97" t="s">
        <v>59</v>
      </c>
      <c r="G118" s="66"/>
      <c r="H118" s="66"/>
      <c r="I118" s="66"/>
      <c r="J118" s="66"/>
      <c r="K118" s="97"/>
      <c r="L118" s="97"/>
      <c r="M118" s="97"/>
      <c r="N118" s="97" t="s">
        <v>104</v>
      </c>
      <c r="O118" s="97"/>
      <c r="P118" s="67" t="s">
        <v>255</v>
      </c>
      <c r="Q118" s="75" t="s">
        <v>24</v>
      </c>
      <c r="R118" s="72">
        <f>R122</f>
        <v>16348.099999999999</v>
      </c>
      <c r="S118" s="72">
        <f t="shared" ref="S118:AB118" si="28">S122</f>
        <v>27262</v>
      </c>
      <c r="T118" s="72">
        <f t="shared" si="28"/>
        <v>10000</v>
      </c>
      <c r="U118" s="72">
        <f t="shared" si="28"/>
        <v>10000</v>
      </c>
      <c r="V118" s="72">
        <f t="shared" si="28"/>
        <v>10000</v>
      </c>
      <c r="W118" s="72">
        <f t="shared" si="28"/>
        <v>10000</v>
      </c>
      <c r="X118" s="72">
        <f t="shared" si="28"/>
        <v>10000</v>
      </c>
      <c r="Y118" s="72">
        <f t="shared" si="28"/>
        <v>10000</v>
      </c>
      <c r="Z118" s="72">
        <f t="shared" si="28"/>
        <v>10000</v>
      </c>
      <c r="AA118" s="72">
        <f t="shared" si="28"/>
        <v>10000</v>
      </c>
      <c r="AB118" s="72">
        <f t="shared" si="28"/>
        <v>10000</v>
      </c>
      <c r="AC118" s="68"/>
      <c r="AD118" s="69"/>
      <c r="AE118" s="69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</row>
    <row r="119" spans="1:43" ht="34.950000000000003" customHeight="1" x14ac:dyDescent="0.3">
      <c r="A119" s="105"/>
      <c r="B119" s="105"/>
      <c r="C119" s="105"/>
      <c r="D119" s="109"/>
      <c r="E119" s="105"/>
      <c r="F119" s="105"/>
      <c r="G119" s="51"/>
      <c r="H119" s="51"/>
      <c r="I119" s="51"/>
      <c r="J119" s="51"/>
      <c r="K119" s="105"/>
      <c r="L119" s="105"/>
      <c r="M119" s="105"/>
      <c r="N119" s="149" t="s">
        <v>103</v>
      </c>
      <c r="O119" s="105"/>
      <c r="P119" s="2" t="s">
        <v>151</v>
      </c>
      <c r="Q119" s="105" t="s">
        <v>115</v>
      </c>
      <c r="R119" s="24">
        <f>R126</f>
        <v>4</v>
      </c>
      <c r="S119" s="24">
        <f t="shared" ref="S119:AB119" si="29">S126</f>
        <v>8</v>
      </c>
      <c r="T119" s="24">
        <f t="shared" si="29"/>
        <v>4</v>
      </c>
      <c r="U119" s="24">
        <f t="shared" si="29"/>
        <v>4</v>
      </c>
      <c r="V119" s="24">
        <f t="shared" si="29"/>
        <v>4</v>
      </c>
      <c r="W119" s="24">
        <f t="shared" si="29"/>
        <v>4</v>
      </c>
      <c r="X119" s="24">
        <f t="shared" si="29"/>
        <v>4</v>
      </c>
      <c r="Y119" s="24">
        <f t="shared" si="29"/>
        <v>4</v>
      </c>
      <c r="Z119" s="24">
        <f t="shared" si="29"/>
        <v>4</v>
      </c>
      <c r="AA119" s="24">
        <f t="shared" si="29"/>
        <v>4</v>
      </c>
      <c r="AB119" s="24">
        <f t="shared" si="29"/>
        <v>4</v>
      </c>
      <c r="AC119" s="104"/>
    </row>
    <row r="120" spans="1:43" ht="31.2" hidden="1" x14ac:dyDescent="0.3">
      <c r="A120" s="105"/>
      <c r="B120" s="105"/>
      <c r="C120" s="105"/>
      <c r="D120" s="109"/>
      <c r="E120" s="105"/>
      <c r="F120" s="105"/>
      <c r="G120" s="51"/>
      <c r="H120" s="51"/>
      <c r="I120" s="51"/>
      <c r="J120" s="51"/>
      <c r="K120" s="105"/>
      <c r="L120" s="105"/>
      <c r="M120" s="105"/>
      <c r="N120" s="105"/>
      <c r="O120" s="105"/>
      <c r="P120" s="2" t="s">
        <v>38</v>
      </c>
      <c r="Q120" s="105" t="s">
        <v>1</v>
      </c>
      <c r="R120" s="31" t="e">
        <f>#REF!+R125+R307</f>
        <v>#REF!</v>
      </c>
      <c r="S120" s="31" t="e">
        <f>#REF!+S125+S307</f>
        <v>#REF!</v>
      </c>
      <c r="T120" s="31" t="e">
        <f>#REF!+T125+T307</f>
        <v>#REF!</v>
      </c>
      <c r="U120" s="31" t="e">
        <f>#REF!+U125+U307</f>
        <v>#REF!</v>
      </c>
      <c r="V120" s="31" t="e">
        <f>#REF!+V125+V307</f>
        <v>#REF!</v>
      </c>
      <c r="W120" s="31" t="e">
        <f>#REF!+W125+W307</f>
        <v>#REF!</v>
      </c>
      <c r="X120" s="105"/>
      <c r="Y120" s="105"/>
      <c r="Z120" s="105"/>
      <c r="AA120" s="105"/>
      <c r="AB120" s="105"/>
      <c r="AC120" s="104"/>
    </row>
    <row r="121" spans="1:43" ht="31.2" hidden="1" x14ac:dyDescent="0.3">
      <c r="A121" s="105"/>
      <c r="B121" s="105"/>
      <c r="C121" s="105"/>
      <c r="D121" s="109"/>
      <c r="E121" s="105"/>
      <c r="F121" s="105"/>
      <c r="G121" s="51"/>
      <c r="H121" s="51"/>
      <c r="I121" s="51"/>
      <c r="J121" s="51"/>
      <c r="K121" s="105"/>
      <c r="L121" s="105"/>
      <c r="M121" s="105"/>
      <c r="N121" s="105"/>
      <c r="O121" s="105"/>
      <c r="P121" s="2" t="s">
        <v>38</v>
      </c>
      <c r="Q121" s="23" t="s">
        <v>121</v>
      </c>
      <c r="R121" s="14" t="e">
        <f>(4539.3+R120)/13987*100</f>
        <v>#REF!</v>
      </c>
      <c r="S121" s="14" t="e">
        <f t="shared" ref="S121:W121" si="30">(4539.3+S120)/13987*100</f>
        <v>#REF!</v>
      </c>
      <c r="T121" s="14" t="e">
        <f t="shared" si="30"/>
        <v>#REF!</v>
      </c>
      <c r="U121" s="14" t="e">
        <f t="shared" si="30"/>
        <v>#REF!</v>
      </c>
      <c r="V121" s="14" t="e">
        <f t="shared" si="30"/>
        <v>#REF!</v>
      </c>
      <c r="W121" s="14" t="e">
        <f t="shared" si="30"/>
        <v>#REF!</v>
      </c>
      <c r="X121" s="105"/>
      <c r="Y121" s="105"/>
      <c r="Z121" s="105"/>
      <c r="AA121" s="105"/>
      <c r="AB121" s="105"/>
      <c r="AC121" s="104"/>
    </row>
    <row r="122" spans="1:43" ht="32.25" customHeight="1" x14ac:dyDescent="0.3">
      <c r="A122" s="35">
        <v>1</v>
      </c>
      <c r="B122" s="35">
        <v>4</v>
      </c>
      <c r="C122" s="35"/>
      <c r="D122" s="35">
        <v>3</v>
      </c>
      <c r="E122" s="35">
        <v>1</v>
      </c>
      <c r="F122" s="35" t="s">
        <v>59</v>
      </c>
      <c r="G122" s="86" t="s">
        <v>276</v>
      </c>
      <c r="H122" s="86" t="s">
        <v>82</v>
      </c>
      <c r="I122" s="86" t="s">
        <v>87</v>
      </c>
      <c r="J122" s="86" t="s">
        <v>86</v>
      </c>
      <c r="K122" s="35">
        <v>0</v>
      </c>
      <c r="L122" s="35">
        <v>0</v>
      </c>
      <c r="M122" s="35">
        <v>0</v>
      </c>
      <c r="N122" s="35" t="s">
        <v>106</v>
      </c>
      <c r="O122" s="86"/>
      <c r="P122" s="209" t="s">
        <v>152</v>
      </c>
      <c r="Q122" s="206" t="s">
        <v>24</v>
      </c>
      <c r="R122" s="7">
        <f>R127+R152</f>
        <v>16348.099999999999</v>
      </c>
      <c r="S122" s="7">
        <f>S127+S152+S142+S147+S157</f>
        <v>27262</v>
      </c>
      <c r="T122" s="7">
        <f t="shared" ref="T122:AB122" si="31">T152+T157+T127+T132+T137</f>
        <v>10000</v>
      </c>
      <c r="U122" s="7">
        <f t="shared" si="31"/>
        <v>10000</v>
      </c>
      <c r="V122" s="7">
        <f t="shared" si="31"/>
        <v>10000</v>
      </c>
      <c r="W122" s="7">
        <f t="shared" si="31"/>
        <v>10000</v>
      </c>
      <c r="X122" s="7">
        <f t="shared" si="31"/>
        <v>10000</v>
      </c>
      <c r="Y122" s="7">
        <f t="shared" si="31"/>
        <v>10000</v>
      </c>
      <c r="Z122" s="7">
        <f t="shared" si="31"/>
        <v>10000</v>
      </c>
      <c r="AA122" s="7">
        <f t="shared" si="31"/>
        <v>10000</v>
      </c>
      <c r="AB122" s="7">
        <f t="shared" si="31"/>
        <v>10000</v>
      </c>
      <c r="AC122" s="104"/>
    </row>
    <row r="123" spans="1:43" hidden="1" x14ac:dyDescent="0.3">
      <c r="A123" s="35"/>
      <c r="B123" s="35"/>
      <c r="C123" s="35"/>
      <c r="D123" s="35"/>
      <c r="E123" s="35"/>
      <c r="F123" s="35"/>
      <c r="G123" s="86"/>
      <c r="H123" s="86"/>
      <c r="I123" s="86"/>
      <c r="J123" s="86"/>
      <c r="K123" s="35"/>
      <c r="L123" s="35"/>
      <c r="M123" s="35"/>
      <c r="N123" s="154"/>
      <c r="O123" s="86"/>
      <c r="P123" s="210"/>
      <c r="Q123" s="207"/>
      <c r="R123" s="9">
        <f t="shared" ref="R123:AB123" si="32">+R128+R133+R138+R153</f>
        <v>13825.5</v>
      </c>
      <c r="S123" s="9">
        <f t="shared" si="32"/>
        <v>0</v>
      </c>
      <c r="T123" s="9">
        <f t="shared" si="32"/>
        <v>0</v>
      </c>
      <c r="U123" s="9">
        <f t="shared" si="32"/>
        <v>0</v>
      </c>
      <c r="V123" s="9">
        <f t="shared" si="32"/>
        <v>0</v>
      </c>
      <c r="W123" s="9">
        <f t="shared" si="32"/>
        <v>0</v>
      </c>
      <c r="X123" s="9">
        <f t="shared" si="32"/>
        <v>0</v>
      </c>
      <c r="Y123" s="9">
        <f t="shared" si="32"/>
        <v>0</v>
      </c>
      <c r="Z123" s="9">
        <f t="shared" si="32"/>
        <v>0</v>
      </c>
      <c r="AA123" s="7">
        <f t="shared" ref="AA123" si="33">AA153+AA158+AA128+AA133+AA138</f>
        <v>4</v>
      </c>
      <c r="AB123" s="9">
        <f t="shared" si="32"/>
        <v>0</v>
      </c>
      <c r="AC123" s="104"/>
    </row>
    <row r="124" spans="1:43" ht="21.75" hidden="1" customHeight="1" x14ac:dyDescent="0.3">
      <c r="A124" s="150"/>
      <c r="B124" s="150"/>
      <c r="C124" s="150"/>
      <c r="D124" s="155"/>
      <c r="E124" s="150"/>
      <c r="F124" s="150"/>
      <c r="G124" s="151"/>
      <c r="H124" s="151"/>
      <c r="I124" s="151"/>
      <c r="J124" s="151"/>
      <c r="K124" s="150"/>
      <c r="L124" s="150"/>
      <c r="M124" s="150"/>
      <c r="N124" s="155"/>
      <c r="O124" s="86"/>
      <c r="P124" s="211"/>
      <c r="Q124" s="208"/>
      <c r="R124" s="9">
        <f t="shared" ref="R124:AB124" si="34">+R129+R134+R139+R154</f>
        <v>2529.2000000000003</v>
      </c>
      <c r="S124" s="9">
        <f t="shared" si="34"/>
        <v>0</v>
      </c>
      <c r="T124" s="9">
        <f t="shared" si="34"/>
        <v>0</v>
      </c>
      <c r="U124" s="9">
        <f t="shared" si="34"/>
        <v>0</v>
      </c>
      <c r="V124" s="9">
        <f t="shared" si="34"/>
        <v>0</v>
      </c>
      <c r="W124" s="9">
        <f t="shared" si="34"/>
        <v>0</v>
      </c>
      <c r="X124" s="9">
        <f t="shared" si="34"/>
        <v>0</v>
      </c>
      <c r="Y124" s="9">
        <f t="shared" si="34"/>
        <v>0</v>
      </c>
      <c r="Z124" s="9">
        <f t="shared" si="34"/>
        <v>0</v>
      </c>
      <c r="AA124" s="7">
        <f t="shared" ref="AA124" si="35">AA154+AA159+AA129+AA134+AA139</f>
        <v>4</v>
      </c>
      <c r="AB124" s="9">
        <f t="shared" si="34"/>
        <v>0</v>
      </c>
      <c r="AC124" s="104"/>
    </row>
    <row r="125" spans="1:43" x14ac:dyDescent="0.3">
      <c r="A125" s="105"/>
      <c r="B125" s="105"/>
      <c r="C125" s="105"/>
      <c r="D125" s="109"/>
      <c r="E125" s="105"/>
      <c r="F125" s="105"/>
      <c r="G125" s="51"/>
      <c r="H125" s="51"/>
      <c r="I125" s="51"/>
      <c r="J125" s="51"/>
      <c r="K125" s="105"/>
      <c r="L125" s="105"/>
      <c r="M125" s="105"/>
      <c r="N125" s="105"/>
      <c r="O125" s="105"/>
      <c r="P125" s="19" t="s">
        <v>153</v>
      </c>
      <c r="Q125" s="8" t="s">
        <v>122</v>
      </c>
      <c r="R125" s="14">
        <f>R130+R135+R140+R155+R158</f>
        <v>3.2</v>
      </c>
      <c r="S125" s="14">
        <f>S130+S145+S150+S155</f>
        <v>5.0000000000000009</v>
      </c>
      <c r="T125" s="14">
        <f t="shared" ref="T125:AB125" si="36">T130+T135+T140+T155+T158</f>
        <v>4</v>
      </c>
      <c r="U125" s="14">
        <f t="shared" si="36"/>
        <v>4</v>
      </c>
      <c r="V125" s="14">
        <f t="shared" si="36"/>
        <v>4</v>
      </c>
      <c r="W125" s="14">
        <f t="shared" si="36"/>
        <v>4</v>
      </c>
      <c r="X125" s="14">
        <f t="shared" si="36"/>
        <v>4</v>
      </c>
      <c r="Y125" s="14">
        <f t="shared" si="36"/>
        <v>4</v>
      </c>
      <c r="Z125" s="14">
        <f t="shared" si="36"/>
        <v>4</v>
      </c>
      <c r="AA125" s="14">
        <f t="shared" si="36"/>
        <v>4</v>
      </c>
      <c r="AB125" s="14">
        <f t="shared" si="36"/>
        <v>4</v>
      </c>
      <c r="AC125" s="104"/>
    </row>
    <row r="126" spans="1:43" x14ac:dyDescent="0.3">
      <c r="A126" s="105"/>
      <c r="B126" s="105"/>
      <c r="C126" s="105"/>
      <c r="D126" s="109"/>
      <c r="E126" s="105"/>
      <c r="F126" s="105"/>
      <c r="G126" s="51"/>
      <c r="H126" s="51"/>
      <c r="I126" s="51"/>
      <c r="J126" s="51"/>
      <c r="K126" s="105"/>
      <c r="L126" s="105"/>
      <c r="M126" s="105"/>
      <c r="N126" s="105"/>
      <c r="O126" s="105"/>
      <c r="P126" s="19" t="s">
        <v>154</v>
      </c>
      <c r="Q126" s="8" t="s">
        <v>115</v>
      </c>
      <c r="R126" s="5">
        <f>R131+R136+R141+R156+R159</f>
        <v>4</v>
      </c>
      <c r="S126" s="5">
        <f>S131+S146+S151+S156</f>
        <v>8</v>
      </c>
      <c r="T126" s="5">
        <f t="shared" ref="T126:AB126" si="37">T131+T136+T141+T156+T159</f>
        <v>4</v>
      </c>
      <c r="U126" s="5">
        <f t="shared" si="37"/>
        <v>4</v>
      </c>
      <c r="V126" s="5">
        <f t="shared" si="37"/>
        <v>4</v>
      </c>
      <c r="W126" s="5">
        <f t="shared" si="37"/>
        <v>4</v>
      </c>
      <c r="X126" s="5">
        <f t="shared" si="37"/>
        <v>4</v>
      </c>
      <c r="Y126" s="5">
        <f t="shared" si="37"/>
        <v>4</v>
      </c>
      <c r="Z126" s="5">
        <f t="shared" si="37"/>
        <v>4</v>
      </c>
      <c r="AA126" s="5">
        <f t="shared" si="37"/>
        <v>4</v>
      </c>
      <c r="AB126" s="5">
        <f t="shared" si="37"/>
        <v>4</v>
      </c>
      <c r="AC126" s="104"/>
    </row>
    <row r="127" spans="1:43" ht="22.5" customHeight="1" x14ac:dyDescent="0.3">
      <c r="A127" s="35">
        <v>1</v>
      </c>
      <c r="B127" s="35">
        <v>4</v>
      </c>
      <c r="C127" s="35"/>
      <c r="D127" s="35">
        <v>3</v>
      </c>
      <c r="E127" s="35">
        <v>1</v>
      </c>
      <c r="F127" s="35" t="s">
        <v>59</v>
      </c>
      <c r="G127" s="86" t="s">
        <v>276</v>
      </c>
      <c r="H127" s="86" t="s">
        <v>82</v>
      </c>
      <c r="I127" s="86" t="s">
        <v>87</v>
      </c>
      <c r="J127" s="86" t="s">
        <v>86</v>
      </c>
      <c r="K127" s="35">
        <v>0</v>
      </c>
      <c r="L127" s="35">
        <v>0</v>
      </c>
      <c r="M127" s="35">
        <v>3</v>
      </c>
      <c r="N127" s="35" t="s">
        <v>106</v>
      </c>
      <c r="O127" s="86"/>
      <c r="P127" s="187" t="s">
        <v>155</v>
      </c>
      <c r="Q127" s="190" t="s">
        <v>24</v>
      </c>
      <c r="R127" s="9">
        <v>531.79999999999995</v>
      </c>
      <c r="S127" s="9">
        <v>2320.6999999999998</v>
      </c>
      <c r="T127" s="9"/>
      <c r="U127" s="9"/>
      <c r="V127" s="9"/>
      <c r="W127" s="9"/>
      <c r="X127" s="9"/>
      <c r="Y127" s="9"/>
      <c r="Z127" s="9"/>
      <c r="AA127" s="9"/>
      <c r="AB127" s="9"/>
      <c r="AC127" s="104"/>
    </row>
    <row r="128" spans="1:43" hidden="1" x14ac:dyDescent="0.3">
      <c r="A128" s="35"/>
      <c r="B128" s="35"/>
      <c r="C128" s="35"/>
      <c r="D128" s="35"/>
      <c r="E128" s="35"/>
      <c r="F128" s="35"/>
      <c r="G128" s="86"/>
      <c r="H128" s="86"/>
      <c r="I128" s="86"/>
      <c r="J128" s="86"/>
      <c r="K128" s="35"/>
      <c r="L128" s="35"/>
      <c r="M128" s="35"/>
      <c r="N128" s="35"/>
      <c r="O128" s="86"/>
      <c r="P128" s="188"/>
      <c r="Q128" s="191"/>
      <c r="R128" s="9">
        <v>460.5</v>
      </c>
      <c r="S128" s="9">
        <v>0</v>
      </c>
      <c r="T128" s="9"/>
      <c r="U128" s="9"/>
      <c r="V128" s="9"/>
      <c r="W128" s="9"/>
      <c r="X128" s="9"/>
      <c r="Y128" s="9"/>
      <c r="Z128" s="9"/>
      <c r="AA128" s="9"/>
      <c r="AB128" s="9"/>
      <c r="AC128" s="104"/>
    </row>
    <row r="129" spans="1:29" ht="15.75" hidden="1" customHeight="1" x14ac:dyDescent="0.3">
      <c r="A129" s="35"/>
      <c r="B129" s="35"/>
      <c r="C129" s="35"/>
      <c r="D129" s="35"/>
      <c r="E129" s="35"/>
      <c r="F129" s="35"/>
      <c r="G129" s="86"/>
      <c r="H129" s="86"/>
      <c r="I129" s="86"/>
      <c r="J129" s="86"/>
      <c r="K129" s="35"/>
      <c r="L129" s="35"/>
      <c r="M129" s="35"/>
      <c r="N129" s="35"/>
      <c r="O129" s="86"/>
      <c r="P129" s="189"/>
      <c r="Q129" s="192"/>
      <c r="R129" s="9">
        <v>81.900000000000006</v>
      </c>
      <c r="S129" s="9">
        <v>0</v>
      </c>
      <c r="T129" s="9"/>
      <c r="U129" s="9"/>
      <c r="V129" s="9"/>
      <c r="W129" s="9"/>
      <c r="X129" s="9"/>
      <c r="Y129" s="9"/>
      <c r="Z129" s="9"/>
      <c r="AA129" s="9"/>
      <c r="AB129" s="9"/>
      <c r="AC129" s="104"/>
    </row>
    <row r="130" spans="1:29" ht="35.25" customHeight="1" x14ac:dyDescent="0.3">
      <c r="A130" s="105"/>
      <c r="B130" s="105"/>
      <c r="C130" s="105"/>
      <c r="D130" s="109"/>
      <c r="E130" s="105"/>
      <c r="F130" s="105"/>
      <c r="G130" s="51"/>
      <c r="H130" s="51"/>
      <c r="I130" s="51"/>
      <c r="J130" s="51"/>
      <c r="K130" s="105"/>
      <c r="L130" s="105"/>
      <c r="M130" s="105"/>
      <c r="N130" s="105"/>
      <c r="O130" s="105"/>
      <c r="P130" s="19" t="s">
        <v>156</v>
      </c>
      <c r="Q130" s="8" t="s">
        <v>122</v>
      </c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04"/>
    </row>
    <row r="131" spans="1:29" ht="31.2" x14ac:dyDescent="0.3">
      <c r="A131" s="105"/>
      <c r="B131" s="105"/>
      <c r="C131" s="105"/>
      <c r="D131" s="109"/>
      <c r="E131" s="105"/>
      <c r="F131" s="105"/>
      <c r="G131" s="51"/>
      <c r="H131" s="51"/>
      <c r="I131" s="51"/>
      <c r="J131" s="51"/>
      <c r="K131" s="105"/>
      <c r="L131" s="105"/>
      <c r="M131" s="105"/>
      <c r="N131" s="105"/>
      <c r="O131" s="105"/>
      <c r="P131" s="19" t="s">
        <v>157</v>
      </c>
      <c r="Q131" s="8" t="s">
        <v>115</v>
      </c>
      <c r="R131" s="5">
        <v>1</v>
      </c>
      <c r="S131" s="5">
        <v>1</v>
      </c>
      <c r="T131" s="5"/>
      <c r="U131" s="5"/>
      <c r="V131" s="5"/>
      <c r="W131" s="5"/>
      <c r="X131" s="5"/>
      <c r="Y131" s="5"/>
      <c r="Z131" s="5"/>
      <c r="AA131" s="5"/>
      <c r="AB131" s="5"/>
      <c r="AC131" s="104"/>
    </row>
    <row r="132" spans="1:29" ht="31.2" hidden="1" x14ac:dyDescent="0.3">
      <c r="A132" s="35">
        <v>1</v>
      </c>
      <c r="B132" s="35">
        <v>4</v>
      </c>
      <c r="C132" s="35"/>
      <c r="D132" s="35">
        <v>4</v>
      </c>
      <c r="E132" s="35">
        <v>1</v>
      </c>
      <c r="F132" s="35" t="s">
        <v>59</v>
      </c>
      <c r="G132" s="86" t="s">
        <v>88</v>
      </c>
      <c r="H132" s="86" t="s">
        <v>82</v>
      </c>
      <c r="I132" s="86" t="s">
        <v>87</v>
      </c>
      <c r="J132" s="86" t="s">
        <v>86</v>
      </c>
      <c r="K132" s="35">
        <v>0</v>
      </c>
      <c r="L132" s="35">
        <v>0</v>
      </c>
      <c r="M132" s="35">
        <v>4</v>
      </c>
      <c r="N132" s="35" t="s">
        <v>106</v>
      </c>
      <c r="O132" s="86"/>
      <c r="P132" s="187" t="s">
        <v>113</v>
      </c>
      <c r="Q132" s="190" t="s">
        <v>24</v>
      </c>
      <c r="R132" s="9"/>
      <c r="S132" s="9">
        <f t="shared" ref="S132:AA132" si="38">SUM(S133:S134)</f>
        <v>0</v>
      </c>
      <c r="T132" s="9">
        <f t="shared" si="38"/>
        <v>0</v>
      </c>
      <c r="U132" s="9">
        <f t="shared" si="38"/>
        <v>0</v>
      </c>
      <c r="V132" s="9">
        <f t="shared" si="38"/>
        <v>0</v>
      </c>
      <c r="W132" s="9">
        <f t="shared" si="38"/>
        <v>0</v>
      </c>
      <c r="X132" s="9">
        <f t="shared" si="38"/>
        <v>0</v>
      </c>
      <c r="Y132" s="9">
        <f t="shared" si="38"/>
        <v>0</v>
      </c>
      <c r="Z132" s="9">
        <f t="shared" si="38"/>
        <v>0</v>
      </c>
      <c r="AA132" s="9">
        <f t="shared" si="38"/>
        <v>0</v>
      </c>
      <c r="AB132" s="9"/>
      <c r="AC132" s="104"/>
    </row>
    <row r="133" spans="1:29" hidden="1" x14ac:dyDescent="0.3">
      <c r="A133" s="35"/>
      <c r="B133" s="35"/>
      <c r="C133" s="35"/>
      <c r="D133" s="35"/>
      <c r="E133" s="35"/>
      <c r="F133" s="35"/>
      <c r="G133" s="86"/>
      <c r="H133" s="86"/>
      <c r="I133" s="86"/>
      <c r="J133" s="86"/>
      <c r="K133" s="35"/>
      <c r="L133" s="35"/>
      <c r="M133" s="35"/>
      <c r="N133" s="35"/>
      <c r="O133" s="86"/>
      <c r="P133" s="188"/>
      <c r="Q133" s="191"/>
      <c r="R133" s="9"/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/>
      <c r="AC133" s="108"/>
    </row>
    <row r="134" spans="1:29" ht="15.75" hidden="1" customHeight="1" x14ac:dyDescent="0.3">
      <c r="A134" s="35"/>
      <c r="B134" s="35"/>
      <c r="C134" s="35"/>
      <c r="D134" s="35"/>
      <c r="E134" s="35"/>
      <c r="F134" s="35"/>
      <c r="G134" s="86"/>
      <c r="H134" s="86"/>
      <c r="I134" s="86"/>
      <c r="J134" s="86"/>
      <c r="K134" s="35"/>
      <c r="L134" s="35"/>
      <c r="M134" s="35"/>
      <c r="N134" s="35"/>
      <c r="O134" s="86"/>
      <c r="P134" s="189"/>
      <c r="Q134" s="192"/>
      <c r="R134" s="9"/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/>
      <c r="AC134" s="108"/>
    </row>
    <row r="135" spans="1:29" ht="46.8" hidden="1" x14ac:dyDescent="0.3">
      <c r="A135" s="105"/>
      <c r="B135" s="105"/>
      <c r="C135" s="105"/>
      <c r="D135" s="109"/>
      <c r="E135" s="105"/>
      <c r="F135" s="105"/>
      <c r="G135" s="51"/>
      <c r="H135" s="51"/>
      <c r="I135" s="51"/>
      <c r="J135" s="51"/>
      <c r="K135" s="105"/>
      <c r="L135" s="105"/>
      <c r="M135" s="105"/>
      <c r="N135" s="105"/>
      <c r="O135" s="105"/>
      <c r="P135" s="19" t="s">
        <v>43</v>
      </c>
      <c r="Q135" s="8" t="s">
        <v>1</v>
      </c>
      <c r="R135" s="14"/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/>
      <c r="AC135" s="104"/>
    </row>
    <row r="136" spans="1:29" ht="46.8" hidden="1" x14ac:dyDescent="0.3">
      <c r="A136" s="105"/>
      <c r="B136" s="105"/>
      <c r="C136" s="105"/>
      <c r="D136" s="109"/>
      <c r="E136" s="105"/>
      <c r="F136" s="105"/>
      <c r="G136" s="51"/>
      <c r="H136" s="51"/>
      <c r="I136" s="51"/>
      <c r="J136" s="51"/>
      <c r="K136" s="105"/>
      <c r="L136" s="105"/>
      <c r="M136" s="105"/>
      <c r="N136" s="105"/>
      <c r="O136" s="105"/>
      <c r="P136" s="19" t="s">
        <v>44</v>
      </c>
      <c r="Q136" s="8" t="s">
        <v>115</v>
      </c>
      <c r="R136" s="5"/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/>
      <c r="AC136" s="104"/>
    </row>
    <row r="137" spans="1:29" ht="31.2" hidden="1" x14ac:dyDescent="0.3">
      <c r="A137" s="35">
        <v>1</v>
      </c>
      <c r="B137" s="35">
        <v>4</v>
      </c>
      <c r="C137" s="35"/>
      <c r="D137" s="35">
        <v>4</v>
      </c>
      <c r="E137" s="35">
        <v>1</v>
      </c>
      <c r="F137" s="35" t="s">
        <v>59</v>
      </c>
      <c r="G137" s="86" t="s">
        <v>88</v>
      </c>
      <c r="H137" s="86" t="s">
        <v>82</v>
      </c>
      <c r="I137" s="86" t="s">
        <v>87</v>
      </c>
      <c r="J137" s="86" t="s">
        <v>86</v>
      </c>
      <c r="K137" s="35">
        <v>0</v>
      </c>
      <c r="L137" s="35">
        <v>0</v>
      </c>
      <c r="M137" s="35">
        <v>5</v>
      </c>
      <c r="N137" s="35" t="s">
        <v>106</v>
      </c>
      <c r="O137" s="86"/>
      <c r="P137" s="187" t="s">
        <v>113</v>
      </c>
      <c r="Q137" s="190" t="s">
        <v>24</v>
      </c>
      <c r="R137" s="9"/>
      <c r="S137" s="9">
        <f t="shared" ref="S137" si="39">SUM(S138:S139)</f>
        <v>0</v>
      </c>
      <c r="T137" s="9">
        <f t="shared" ref="T137" si="40">SUM(T138:T139)</f>
        <v>0</v>
      </c>
      <c r="U137" s="9">
        <f t="shared" ref="U137" si="41">SUM(U138:U139)</f>
        <v>0</v>
      </c>
      <c r="V137" s="9">
        <f t="shared" ref="V137" si="42">SUM(V138:V139)</f>
        <v>0</v>
      </c>
      <c r="W137" s="9">
        <f t="shared" ref="W137" si="43">SUM(W138:W139)</f>
        <v>0</v>
      </c>
      <c r="X137" s="9">
        <f t="shared" ref="X137" si="44">SUM(X138:X139)</f>
        <v>0</v>
      </c>
      <c r="Y137" s="9">
        <f t="shared" ref="Y137" si="45">SUM(Y138:Y139)</f>
        <v>0</v>
      </c>
      <c r="Z137" s="9">
        <f t="shared" ref="Z137" si="46">SUM(Z138:Z139)</f>
        <v>0</v>
      </c>
      <c r="AA137" s="9">
        <f t="shared" ref="AA137" si="47">SUM(AA138:AA139)</f>
        <v>0</v>
      </c>
      <c r="AB137" s="9"/>
      <c r="AC137" s="104"/>
    </row>
    <row r="138" spans="1:29" hidden="1" x14ac:dyDescent="0.3">
      <c r="A138" s="35"/>
      <c r="B138" s="35"/>
      <c r="C138" s="35"/>
      <c r="D138" s="35"/>
      <c r="E138" s="35"/>
      <c r="F138" s="35"/>
      <c r="G138" s="86"/>
      <c r="H138" s="86"/>
      <c r="I138" s="86"/>
      <c r="J138" s="86"/>
      <c r="K138" s="35"/>
      <c r="L138" s="35"/>
      <c r="M138" s="35"/>
      <c r="N138" s="35"/>
      <c r="O138" s="86"/>
      <c r="P138" s="188"/>
      <c r="Q138" s="191"/>
      <c r="R138" s="9"/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/>
      <c r="AC138" s="108"/>
    </row>
    <row r="139" spans="1:29" ht="15.75" hidden="1" customHeight="1" x14ac:dyDescent="0.3">
      <c r="A139" s="35"/>
      <c r="B139" s="35"/>
      <c r="C139" s="35"/>
      <c r="D139" s="35"/>
      <c r="E139" s="35"/>
      <c r="F139" s="35"/>
      <c r="G139" s="86"/>
      <c r="H139" s="86"/>
      <c r="I139" s="86"/>
      <c r="J139" s="86"/>
      <c r="K139" s="35"/>
      <c r="L139" s="35"/>
      <c r="M139" s="35"/>
      <c r="N139" s="35"/>
      <c r="O139" s="86"/>
      <c r="P139" s="189"/>
      <c r="Q139" s="192"/>
      <c r="R139" s="9"/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/>
      <c r="AC139" s="108"/>
    </row>
    <row r="140" spans="1:29" ht="31.2" hidden="1" x14ac:dyDescent="0.3">
      <c r="A140" s="105"/>
      <c r="B140" s="105"/>
      <c r="C140" s="105"/>
      <c r="D140" s="109"/>
      <c r="E140" s="105"/>
      <c r="F140" s="105"/>
      <c r="G140" s="51"/>
      <c r="H140" s="51"/>
      <c r="I140" s="51"/>
      <c r="J140" s="51"/>
      <c r="K140" s="105"/>
      <c r="L140" s="105"/>
      <c r="M140" s="105"/>
      <c r="N140" s="105"/>
      <c r="O140" s="105"/>
      <c r="P140" s="19" t="s">
        <v>45</v>
      </c>
      <c r="Q140" s="8" t="s">
        <v>1</v>
      </c>
      <c r="R140" s="14"/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/>
      <c r="AC140" s="104"/>
    </row>
    <row r="141" spans="1:29" ht="46.8" hidden="1" x14ac:dyDescent="0.3">
      <c r="A141" s="105"/>
      <c r="B141" s="105"/>
      <c r="C141" s="105"/>
      <c r="D141" s="109"/>
      <c r="E141" s="105"/>
      <c r="F141" s="105"/>
      <c r="G141" s="51"/>
      <c r="H141" s="51"/>
      <c r="I141" s="51"/>
      <c r="J141" s="51"/>
      <c r="K141" s="105"/>
      <c r="L141" s="105"/>
      <c r="M141" s="105"/>
      <c r="N141" s="105"/>
      <c r="O141" s="105"/>
      <c r="P141" s="19" t="s">
        <v>46</v>
      </c>
      <c r="Q141" s="8" t="s">
        <v>115</v>
      </c>
      <c r="R141" s="5"/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/>
      <c r="AC141" s="104"/>
    </row>
    <row r="142" spans="1:29" ht="19.5" customHeight="1" x14ac:dyDescent="0.3">
      <c r="A142" s="35">
        <v>1</v>
      </c>
      <c r="B142" s="35">
        <v>4</v>
      </c>
      <c r="C142" s="35"/>
      <c r="D142" s="35">
        <v>3</v>
      </c>
      <c r="E142" s="35">
        <v>1</v>
      </c>
      <c r="F142" s="35" t="s">
        <v>59</v>
      </c>
      <c r="G142" s="86" t="s">
        <v>276</v>
      </c>
      <c r="H142" s="86" t="s">
        <v>82</v>
      </c>
      <c r="I142" s="86" t="s">
        <v>87</v>
      </c>
      <c r="J142" s="86" t="s">
        <v>86</v>
      </c>
      <c r="K142" s="35">
        <v>0</v>
      </c>
      <c r="L142" s="35">
        <v>0</v>
      </c>
      <c r="M142" s="35">
        <v>4</v>
      </c>
      <c r="N142" s="35" t="s">
        <v>106</v>
      </c>
      <c r="O142" s="86"/>
      <c r="P142" s="187" t="s">
        <v>155</v>
      </c>
      <c r="Q142" s="190" t="s">
        <v>24</v>
      </c>
      <c r="R142" s="9"/>
      <c r="S142" s="9">
        <v>8912.2999999999993</v>
      </c>
      <c r="T142" s="9"/>
      <c r="U142" s="9"/>
      <c r="V142" s="9"/>
      <c r="W142" s="9"/>
      <c r="X142" s="9"/>
      <c r="Y142" s="9"/>
      <c r="Z142" s="9"/>
      <c r="AA142" s="9"/>
      <c r="AB142" s="9"/>
      <c r="AC142" s="181"/>
    </row>
    <row r="143" spans="1:29" ht="15.75" hidden="1" customHeight="1" x14ac:dyDescent="0.3">
      <c r="A143" s="35"/>
      <c r="B143" s="35"/>
      <c r="C143" s="35"/>
      <c r="D143" s="35"/>
      <c r="E143" s="35"/>
      <c r="F143" s="35"/>
      <c r="G143" s="86"/>
      <c r="H143" s="86"/>
      <c r="I143" s="86"/>
      <c r="J143" s="86"/>
      <c r="K143" s="35"/>
      <c r="L143" s="35"/>
      <c r="M143" s="35"/>
      <c r="N143" s="35"/>
      <c r="O143" s="86"/>
      <c r="P143" s="188"/>
      <c r="Q143" s="191"/>
      <c r="R143" s="9"/>
      <c r="S143" s="9">
        <v>0</v>
      </c>
      <c r="T143" s="9"/>
      <c r="U143" s="9"/>
      <c r="V143" s="9"/>
      <c r="W143" s="9"/>
      <c r="X143" s="9"/>
      <c r="Y143" s="9"/>
      <c r="Z143" s="9"/>
      <c r="AA143" s="9"/>
      <c r="AB143" s="9"/>
      <c r="AC143" s="181"/>
    </row>
    <row r="144" spans="1:29" ht="0.75" hidden="1" customHeight="1" x14ac:dyDescent="0.3">
      <c r="A144" s="35"/>
      <c r="B144" s="35"/>
      <c r="C144" s="35"/>
      <c r="D144" s="35"/>
      <c r="E144" s="35"/>
      <c r="F144" s="35"/>
      <c r="G144" s="86"/>
      <c r="H144" s="86"/>
      <c r="I144" s="86"/>
      <c r="J144" s="86"/>
      <c r="K144" s="35"/>
      <c r="L144" s="35"/>
      <c r="M144" s="35"/>
      <c r="N144" s="35"/>
      <c r="O144" s="86"/>
      <c r="P144" s="189"/>
      <c r="Q144" s="192"/>
      <c r="R144" s="9"/>
      <c r="S144" s="9">
        <v>0</v>
      </c>
      <c r="T144" s="9"/>
      <c r="U144" s="9"/>
      <c r="V144" s="9"/>
      <c r="W144" s="9"/>
      <c r="X144" s="9"/>
      <c r="Y144" s="9"/>
      <c r="Z144" s="9"/>
      <c r="AA144" s="9"/>
      <c r="AB144" s="9"/>
      <c r="AC144" s="181"/>
    </row>
    <row r="145" spans="1:43" ht="31.2" x14ac:dyDescent="0.3">
      <c r="A145" s="182"/>
      <c r="B145" s="182"/>
      <c r="C145" s="182"/>
      <c r="D145" s="182"/>
      <c r="E145" s="182"/>
      <c r="F145" s="182"/>
      <c r="G145" s="51"/>
      <c r="H145" s="51"/>
      <c r="I145" s="51"/>
      <c r="J145" s="51"/>
      <c r="K145" s="182"/>
      <c r="L145" s="182"/>
      <c r="M145" s="182"/>
      <c r="N145" s="182"/>
      <c r="O145" s="182"/>
      <c r="P145" s="19" t="s">
        <v>291</v>
      </c>
      <c r="Q145" s="8" t="s">
        <v>122</v>
      </c>
      <c r="R145" s="14"/>
      <c r="S145" s="14">
        <v>1.6</v>
      </c>
      <c r="T145" s="14"/>
      <c r="U145" s="14"/>
      <c r="V145" s="14"/>
      <c r="W145" s="14"/>
      <c r="X145" s="14"/>
      <c r="Y145" s="14"/>
      <c r="Z145" s="14"/>
      <c r="AA145" s="14"/>
      <c r="AB145" s="14"/>
      <c r="AC145" s="181"/>
    </row>
    <row r="146" spans="1:43" ht="31.2" x14ac:dyDescent="0.3">
      <c r="A146" s="182"/>
      <c r="B146" s="182"/>
      <c r="C146" s="182"/>
      <c r="D146" s="182"/>
      <c r="E146" s="182"/>
      <c r="F146" s="182"/>
      <c r="G146" s="51"/>
      <c r="H146" s="51"/>
      <c r="I146" s="51"/>
      <c r="J146" s="51"/>
      <c r="K146" s="182"/>
      <c r="L146" s="182"/>
      <c r="M146" s="182"/>
      <c r="N146" s="182"/>
      <c r="O146" s="182"/>
      <c r="P146" s="19" t="s">
        <v>284</v>
      </c>
      <c r="Q146" s="8" t="s">
        <v>115</v>
      </c>
      <c r="R146" s="5"/>
      <c r="S146" s="5">
        <v>2</v>
      </c>
      <c r="T146" s="5"/>
      <c r="U146" s="5"/>
      <c r="V146" s="5"/>
      <c r="W146" s="5"/>
      <c r="X146" s="5"/>
      <c r="Y146" s="5"/>
      <c r="Z146" s="5"/>
      <c r="AA146" s="5"/>
      <c r="AB146" s="5"/>
      <c r="AC146" s="181"/>
    </row>
    <row r="147" spans="1:43" ht="19.5" customHeight="1" x14ac:dyDescent="0.3">
      <c r="A147" s="35">
        <v>1</v>
      </c>
      <c r="B147" s="35">
        <v>4</v>
      </c>
      <c r="C147" s="35"/>
      <c r="D147" s="35">
        <v>3</v>
      </c>
      <c r="E147" s="35">
        <v>1</v>
      </c>
      <c r="F147" s="35" t="s">
        <v>59</v>
      </c>
      <c r="G147" s="86" t="s">
        <v>276</v>
      </c>
      <c r="H147" s="86" t="s">
        <v>82</v>
      </c>
      <c r="I147" s="86" t="s">
        <v>87</v>
      </c>
      <c r="J147" s="86" t="s">
        <v>86</v>
      </c>
      <c r="K147" s="35">
        <v>0</v>
      </c>
      <c r="L147" s="35">
        <v>0</v>
      </c>
      <c r="M147" s="35">
        <v>5</v>
      </c>
      <c r="N147" s="35" t="s">
        <v>106</v>
      </c>
      <c r="O147" s="86"/>
      <c r="P147" s="187" t="s">
        <v>155</v>
      </c>
      <c r="Q147" s="190" t="s">
        <v>24</v>
      </c>
      <c r="R147" s="9"/>
      <c r="S147" s="9">
        <v>14698.8</v>
      </c>
      <c r="T147" s="9"/>
      <c r="U147" s="9"/>
      <c r="V147" s="9"/>
      <c r="W147" s="9"/>
      <c r="X147" s="9"/>
      <c r="Y147" s="9"/>
      <c r="Z147" s="9"/>
      <c r="AA147" s="9"/>
      <c r="AB147" s="9"/>
      <c r="AC147" s="181"/>
    </row>
    <row r="148" spans="1:43" ht="15.75" hidden="1" customHeight="1" x14ac:dyDescent="0.3">
      <c r="A148" s="35"/>
      <c r="B148" s="35"/>
      <c r="C148" s="35"/>
      <c r="D148" s="35"/>
      <c r="E148" s="35"/>
      <c r="F148" s="35"/>
      <c r="G148" s="86"/>
      <c r="H148" s="86"/>
      <c r="I148" s="86"/>
      <c r="J148" s="86"/>
      <c r="K148" s="35"/>
      <c r="L148" s="35"/>
      <c r="M148" s="35"/>
      <c r="N148" s="35"/>
      <c r="O148" s="86"/>
      <c r="P148" s="188"/>
      <c r="Q148" s="191"/>
      <c r="R148" s="9"/>
      <c r="S148" s="9">
        <v>0</v>
      </c>
      <c r="T148" s="9"/>
      <c r="U148" s="9"/>
      <c r="V148" s="9"/>
      <c r="W148" s="9"/>
      <c r="X148" s="9"/>
      <c r="Y148" s="9"/>
      <c r="Z148" s="9"/>
      <c r="AA148" s="9"/>
      <c r="AB148" s="9"/>
      <c r="AC148" s="181"/>
    </row>
    <row r="149" spans="1:43" ht="0.75" hidden="1" customHeight="1" x14ac:dyDescent="0.3">
      <c r="A149" s="35"/>
      <c r="B149" s="35"/>
      <c r="C149" s="35"/>
      <c r="D149" s="35"/>
      <c r="E149" s="35"/>
      <c r="F149" s="35"/>
      <c r="G149" s="86"/>
      <c r="H149" s="86"/>
      <c r="I149" s="86"/>
      <c r="J149" s="86"/>
      <c r="K149" s="35"/>
      <c r="L149" s="35"/>
      <c r="M149" s="35"/>
      <c r="N149" s="35"/>
      <c r="O149" s="86"/>
      <c r="P149" s="189"/>
      <c r="Q149" s="192"/>
      <c r="R149" s="9"/>
      <c r="S149" s="9">
        <v>0</v>
      </c>
      <c r="T149" s="9"/>
      <c r="U149" s="9"/>
      <c r="V149" s="9"/>
      <c r="W149" s="9"/>
      <c r="X149" s="9"/>
      <c r="Y149" s="9"/>
      <c r="Z149" s="9"/>
      <c r="AA149" s="9"/>
      <c r="AB149" s="9"/>
      <c r="AC149" s="181"/>
    </row>
    <row r="150" spans="1:43" ht="31.2" x14ac:dyDescent="0.3">
      <c r="A150" s="182"/>
      <c r="B150" s="182"/>
      <c r="C150" s="182"/>
      <c r="D150" s="182"/>
      <c r="E150" s="182"/>
      <c r="F150" s="182"/>
      <c r="G150" s="51"/>
      <c r="H150" s="51"/>
      <c r="I150" s="51"/>
      <c r="J150" s="51"/>
      <c r="K150" s="182"/>
      <c r="L150" s="182"/>
      <c r="M150" s="182"/>
      <c r="N150" s="182"/>
      <c r="O150" s="182"/>
      <c r="P150" s="19" t="s">
        <v>285</v>
      </c>
      <c r="Q150" s="8" t="s">
        <v>122</v>
      </c>
      <c r="R150" s="14"/>
      <c r="S150" s="14">
        <v>2.7</v>
      </c>
      <c r="T150" s="14"/>
      <c r="U150" s="14"/>
      <c r="V150" s="14"/>
      <c r="W150" s="14"/>
      <c r="X150" s="14"/>
      <c r="Y150" s="14"/>
      <c r="Z150" s="14"/>
      <c r="AA150" s="14"/>
      <c r="AB150" s="14"/>
      <c r="AC150" s="181"/>
    </row>
    <row r="151" spans="1:43" ht="31.2" x14ac:dyDescent="0.3">
      <c r="A151" s="182"/>
      <c r="B151" s="182"/>
      <c r="C151" s="182"/>
      <c r="D151" s="182"/>
      <c r="E151" s="182"/>
      <c r="F151" s="182"/>
      <c r="G151" s="51"/>
      <c r="H151" s="51"/>
      <c r="I151" s="51"/>
      <c r="J151" s="51"/>
      <c r="K151" s="182"/>
      <c r="L151" s="182"/>
      <c r="M151" s="182"/>
      <c r="N151" s="182"/>
      <c r="O151" s="182"/>
      <c r="P151" s="19" t="s">
        <v>286</v>
      </c>
      <c r="Q151" s="8" t="s">
        <v>115</v>
      </c>
      <c r="R151" s="5"/>
      <c r="S151" s="5">
        <v>4</v>
      </c>
      <c r="T151" s="5"/>
      <c r="U151" s="5"/>
      <c r="V151" s="5"/>
      <c r="W151" s="5"/>
      <c r="X151" s="5"/>
      <c r="Y151" s="5"/>
      <c r="Z151" s="5"/>
      <c r="AA151" s="5"/>
      <c r="AB151" s="5"/>
      <c r="AC151" s="181"/>
    </row>
    <row r="152" spans="1:43" ht="19.5" customHeight="1" x14ac:dyDescent="0.3">
      <c r="A152" s="35">
        <v>1</v>
      </c>
      <c r="B152" s="35">
        <v>4</v>
      </c>
      <c r="C152" s="35"/>
      <c r="D152" s="35">
        <v>3</v>
      </c>
      <c r="E152" s="35">
        <v>1</v>
      </c>
      <c r="F152" s="35" t="s">
        <v>59</v>
      </c>
      <c r="G152" s="86" t="s">
        <v>276</v>
      </c>
      <c r="H152" s="86" t="s">
        <v>82</v>
      </c>
      <c r="I152" s="86" t="s">
        <v>87</v>
      </c>
      <c r="J152" s="86" t="s">
        <v>86</v>
      </c>
      <c r="K152" s="35">
        <v>0</v>
      </c>
      <c r="L152" s="35">
        <v>0</v>
      </c>
      <c r="M152" s="35">
        <v>6</v>
      </c>
      <c r="N152" s="35" t="s">
        <v>106</v>
      </c>
      <c r="O152" s="86"/>
      <c r="P152" s="187" t="s">
        <v>155</v>
      </c>
      <c r="Q152" s="190" t="s">
        <v>24</v>
      </c>
      <c r="R152" s="9">
        <v>15816.3</v>
      </c>
      <c r="S152" s="9">
        <v>1240.3</v>
      </c>
      <c r="T152" s="9"/>
      <c r="U152" s="9"/>
      <c r="V152" s="9"/>
      <c r="W152" s="9"/>
      <c r="X152" s="9"/>
      <c r="Y152" s="9"/>
      <c r="Z152" s="9"/>
      <c r="AA152" s="9"/>
      <c r="AB152" s="9"/>
      <c r="AC152" s="104"/>
    </row>
    <row r="153" spans="1:43" ht="15.75" hidden="1" customHeight="1" x14ac:dyDescent="0.3">
      <c r="A153" s="35"/>
      <c r="B153" s="35"/>
      <c r="C153" s="35"/>
      <c r="D153" s="35"/>
      <c r="E153" s="35"/>
      <c r="F153" s="35"/>
      <c r="G153" s="86"/>
      <c r="H153" s="86"/>
      <c r="I153" s="86"/>
      <c r="J153" s="86"/>
      <c r="K153" s="35"/>
      <c r="L153" s="35"/>
      <c r="M153" s="35"/>
      <c r="N153" s="35"/>
      <c r="O153" s="86"/>
      <c r="P153" s="188"/>
      <c r="Q153" s="191"/>
      <c r="R153" s="9">
        <v>13365</v>
      </c>
      <c r="S153" s="9">
        <v>0</v>
      </c>
      <c r="T153" s="9"/>
      <c r="U153" s="9"/>
      <c r="V153" s="9"/>
      <c r="W153" s="9"/>
      <c r="X153" s="9"/>
      <c r="Y153" s="9"/>
      <c r="Z153" s="9"/>
      <c r="AA153" s="9"/>
      <c r="AB153" s="9"/>
      <c r="AC153" s="108"/>
    </row>
    <row r="154" spans="1:43" ht="0.75" hidden="1" customHeight="1" x14ac:dyDescent="0.3">
      <c r="A154" s="35"/>
      <c r="B154" s="35"/>
      <c r="C154" s="35"/>
      <c r="D154" s="35"/>
      <c r="E154" s="35"/>
      <c r="F154" s="35"/>
      <c r="G154" s="86"/>
      <c r="H154" s="86"/>
      <c r="I154" s="86"/>
      <c r="J154" s="86"/>
      <c r="K154" s="35"/>
      <c r="L154" s="35"/>
      <c r="M154" s="35"/>
      <c r="N154" s="35"/>
      <c r="O154" s="86"/>
      <c r="P154" s="189"/>
      <c r="Q154" s="192"/>
      <c r="R154" s="9">
        <v>2447.3000000000002</v>
      </c>
      <c r="S154" s="9">
        <v>0</v>
      </c>
      <c r="T154" s="9"/>
      <c r="U154" s="9"/>
      <c r="V154" s="9"/>
      <c r="W154" s="9"/>
      <c r="X154" s="9"/>
      <c r="Y154" s="9"/>
      <c r="Z154" s="9"/>
      <c r="AA154" s="9"/>
      <c r="AB154" s="9"/>
      <c r="AC154" s="108"/>
    </row>
    <row r="155" spans="1:43" ht="31.2" x14ac:dyDescent="0.3">
      <c r="A155" s="105"/>
      <c r="B155" s="105"/>
      <c r="C155" s="105"/>
      <c r="D155" s="109"/>
      <c r="E155" s="105"/>
      <c r="F155" s="105"/>
      <c r="G155" s="51"/>
      <c r="H155" s="51"/>
      <c r="I155" s="51"/>
      <c r="J155" s="51"/>
      <c r="K155" s="105"/>
      <c r="L155" s="105"/>
      <c r="M155" s="105"/>
      <c r="N155" s="105"/>
      <c r="O155" s="105"/>
      <c r="P155" s="19" t="s">
        <v>287</v>
      </c>
      <c r="Q155" s="8" t="s">
        <v>122</v>
      </c>
      <c r="R155" s="14">
        <v>3.2</v>
      </c>
      <c r="S155" s="14">
        <v>0.7</v>
      </c>
      <c r="T155" s="14"/>
      <c r="U155" s="14"/>
      <c r="V155" s="14"/>
      <c r="W155" s="14"/>
      <c r="X155" s="14"/>
      <c r="Y155" s="14"/>
      <c r="Z155" s="14"/>
      <c r="AA155" s="14"/>
      <c r="AB155" s="14"/>
      <c r="AC155" s="104"/>
    </row>
    <row r="156" spans="1:43" ht="31.2" x14ac:dyDescent="0.3">
      <c r="A156" s="105"/>
      <c r="B156" s="105"/>
      <c r="C156" s="105"/>
      <c r="D156" s="109"/>
      <c r="E156" s="105"/>
      <c r="F156" s="105"/>
      <c r="G156" s="51"/>
      <c r="H156" s="51"/>
      <c r="I156" s="51"/>
      <c r="J156" s="51"/>
      <c r="K156" s="105"/>
      <c r="L156" s="105"/>
      <c r="M156" s="105"/>
      <c r="N156" s="105"/>
      <c r="O156" s="105"/>
      <c r="P156" s="19" t="s">
        <v>288</v>
      </c>
      <c r="Q156" s="8" t="s">
        <v>115</v>
      </c>
      <c r="R156" s="5">
        <v>3</v>
      </c>
      <c r="S156" s="5">
        <v>1</v>
      </c>
      <c r="T156" s="5"/>
      <c r="U156" s="5"/>
      <c r="V156" s="5"/>
      <c r="W156" s="5"/>
      <c r="X156" s="5"/>
      <c r="Y156" s="5"/>
      <c r="Z156" s="5"/>
      <c r="AA156" s="5"/>
      <c r="AB156" s="5"/>
      <c r="AC156" s="104"/>
    </row>
    <row r="157" spans="1:43" ht="31.2" x14ac:dyDescent="0.3">
      <c r="A157" s="35">
        <v>1</v>
      </c>
      <c r="B157" s="35">
        <v>4</v>
      </c>
      <c r="C157" s="35"/>
      <c r="D157" s="35">
        <v>3</v>
      </c>
      <c r="E157" s="35">
        <v>1</v>
      </c>
      <c r="F157" s="35" t="s">
        <v>59</v>
      </c>
      <c r="G157" s="86" t="s">
        <v>276</v>
      </c>
      <c r="H157" s="86" t="s">
        <v>82</v>
      </c>
      <c r="I157" s="86" t="s">
        <v>87</v>
      </c>
      <c r="J157" s="86" t="s">
        <v>86</v>
      </c>
      <c r="K157" s="35">
        <v>0</v>
      </c>
      <c r="L157" s="35">
        <v>0</v>
      </c>
      <c r="M157" s="35">
        <v>9</v>
      </c>
      <c r="N157" s="35" t="s">
        <v>106</v>
      </c>
      <c r="O157" s="86"/>
      <c r="P157" s="166" t="s">
        <v>158</v>
      </c>
      <c r="Q157" s="35" t="s">
        <v>24</v>
      </c>
      <c r="R157" s="9"/>
      <c r="S157" s="9">
        <v>89.9</v>
      </c>
      <c r="T157" s="9">
        <v>10000</v>
      </c>
      <c r="U157" s="9">
        <v>10000</v>
      </c>
      <c r="V157" s="9">
        <v>10000</v>
      </c>
      <c r="W157" s="9">
        <v>10000</v>
      </c>
      <c r="X157" s="9">
        <v>10000</v>
      </c>
      <c r="Y157" s="9">
        <v>10000</v>
      </c>
      <c r="Z157" s="9">
        <v>10000</v>
      </c>
      <c r="AA157" s="9">
        <v>10000</v>
      </c>
      <c r="AB157" s="9">
        <v>10000</v>
      </c>
      <c r="AC157" s="104"/>
    </row>
    <row r="158" spans="1:43" ht="34.5" customHeight="1" x14ac:dyDescent="0.3">
      <c r="A158" s="105"/>
      <c r="B158" s="105"/>
      <c r="C158" s="105"/>
      <c r="D158" s="109"/>
      <c r="E158" s="105"/>
      <c r="F158" s="105"/>
      <c r="G158" s="51"/>
      <c r="H158" s="51"/>
      <c r="I158" s="51"/>
      <c r="J158" s="51"/>
      <c r="K158" s="105"/>
      <c r="L158" s="105"/>
      <c r="M158" s="105"/>
      <c r="N158" s="105"/>
      <c r="O158" s="105"/>
      <c r="P158" s="19" t="s">
        <v>289</v>
      </c>
      <c r="Q158" s="8" t="s">
        <v>122</v>
      </c>
      <c r="R158" s="14"/>
      <c r="S158" s="14"/>
      <c r="T158" s="14">
        <v>4</v>
      </c>
      <c r="U158" s="14">
        <v>4</v>
      </c>
      <c r="V158" s="14">
        <v>4</v>
      </c>
      <c r="W158" s="14">
        <v>4</v>
      </c>
      <c r="X158" s="14">
        <v>4</v>
      </c>
      <c r="Y158" s="14">
        <v>4</v>
      </c>
      <c r="Z158" s="14">
        <v>4</v>
      </c>
      <c r="AA158" s="14">
        <v>4</v>
      </c>
      <c r="AB158" s="14">
        <v>4</v>
      </c>
      <c r="AC158" s="104"/>
    </row>
    <row r="159" spans="1:43" ht="34.5" customHeight="1" x14ac:dyDescent="0.3">
      <c r="A159" s="105"/>
      <c r="B159" s="105"/>
      <c r="C159" s="105"/>
      <c r="D159" s="109"/>
      <c r="E159" s="105"/>
      <c r="F159" s="105"/>
      <c r="G159" s="51"/>
      <c r="H159" s="51"/>
      <c r="I159" s="51"/>
      <c r="J159" s="51"/>
      <c r="K159" s="105"/>
      <c r="L159" s="105"/>
      <c r="M159" s="105"/>
      <c r="N159" s="105"/>
      <c r="O159" s="105"/>
      <c r="P159" s="19" t="s">
        <v>290</v>
      </c>
      <c r="Q159" s="8" t="s">
        <v>115</v>
      </c>
      <c r="R159" s="5"/>
      <c r="S159" s="5"/>
      <c r="T159" s="5">
        <v>4</v>
      </c>
      <c r="U159" s="5">
        <v>4</v>
      </c>
      <c r="V159" s="5">
        <v>4</v>
      </c>
      <c r="W159" s="5">
        <v>4</v>
      </c>
      <c r="X159" s="5">
        <v>4</v>
      </c>
      <c r="Y159" s="5">
        <v>4</v>
      </c>
      <c r="Z159" s="5">
        <v>4</v>
      </c>
      <c r="AA159" s="5">
        <v>4</v>
      </c>
      <c r="AB159" s="5">
        <v>4</v>
      </c>
      <c r="AC159" s="104"/>
    </row>
    <row r="160" spans="1:43" s="131" customFormat="1" ht="46.8" x14ac:dyDescent="0.3">
      <c r="A160" s="123">
        <v>1</v>
      </c>
      <c r="B160" s="123">
        <v>4</v>
      </c>
      <c r="C160" s="123"/>
      <c r="D160" s="123">
        <v>3</v>
      </c>
      <c r="E160" s="123"/>
      <c r="F160" s="123"/>
      <c r="G160" s="119"/>
      <c r="H160" s="119"/>
      <c r="I160" s="119"/>
      <c r="J160" s="119"/>
      <c r="K160" s="123"/>
      <c r="L160" s="123"/>
      <c r="M160" s="123"/>
      <c r="N160" s="123" t="s">
        <v>249</v>
      </c>
      <c r="O160" s="119"/>
      <c r="P160" s="125" t="s">
        <v>241</v>
      </c>
      <c r="Q160" s="126" t="s">
        <v>24</v>
      </c>
      <c r="R160" s="127"/>
      <c r="S160" s="127"/>
      <c r="T160" s="127">
        <f t="shared" ref="T160:V160" si="48">T161</f>
        <v>19428.900000000001</v>
      </c>
      <c r="U160" s="127">
        <f t="shared" si="48"/>
        <v>18409.099999999999</v>
      </c>
      <c r="V160" s="127">
        <f t="shared" si="48"/>
        <v>12000</v>
      </c>
      <c r="W160" s="127"/>
      <c r="X160" s="127"/>
      <c r="Y160" s="127"/>
      <c r="Z160" s="127"/>
      <c r="AA160" s="127"/>
      <c r="AB160" s="127"/>
      <c r="AC160" s="128"/>
      <c r="AD160" s="129"/>
      <c r="AE160" s="129"/>
      <c r="AF160" s="130"/>
      <c r="AG160" s="130"/>
      <c r="AH160" s="130"/>
      <c r="AI160" s="130"/>
      <c r="AJ160" s="130"/>
      <c r="AK160" s="130"/>
      <c r="AL160" s="130"/>
      <c r="AM160" s="130"/>
      <c r="AN160" s="130"/>
      <c r="AO160" s="130"/>
      <c r="AP160" s="130"/>
      <c r="AQ160" s="130"/>
    </row>
    <row r="161" spans="1:43" s="71" customFormat="1" ht="31.2" x14ac:dyDescent="0.3">
      <c r="A161" s="97">
        <v>1</v>
      </c>
      <c r="B161" s="97">
        <v>4</v>
      </c>
      <c r="C161" s="97"/>
      <c r="D161" s="97">
        <v>3</v>
      </c>
      <c r="E161" s="97">
        <v>0</v>
      </c>
      <c r="F161" s="97">
        <v>2</v>
      </c>
      <c r="G161" s="66"/>
      <c r="H161" s="66"/>
      <c r="I161" s="66"/>
      <c r="J161" s="66"/>
      <c r="K161" s="97"/>
      <c r="L161" s="97"/>
      <c r="M161" s="97"/>
      <c r="N161" s="97" t="s">
        <v>249</v>
      </c>
      <c r="O161" s="66"/>
      <c r="P161" s="67" t="s">
        <v>256</v>
      </c>
      <c r="Q161" s="75" t="s">
        <v>24</v>
      </c>
      <c r="R161" s="72"/>
      <c r="S161" s="72"/>
      <c r="T161" s="72">
        <f>T163</f>
        <v>19428.900000000001</v>
      </c>
      <c r="U161" s="72">
        <f>U163</f>
        <v>18409.099999999999</v>
      </c>
      <c r="V161" s="72">
        <f>V163</f>
        <v>12000</v>
      </c>
      <c r="W161" s="72"/>
      <c r="X161" s="72"/>
      <c r="Y161" s="72"/>
      <c r="Z161" s="72"/>
      <c r="AA161" s="72"/>
      <c r="AB161" s="72"/>
      <c r="AC161" s="68"/>
      <c r="AD161" s="69"/>
      <c r="AE161" s="69"/>
      <c r="AF161" s="70"/>
      <c r="AG161" s="70"/>
      <c r="AH161" s="70"/>
      <c r="AI161" s="70"/>
      <c r="AJ161" s="70"/>
      <c r="AK161" s="70"/>
      <c r="AL161" s="70"/>
      <c r="AM161" s="70"/>
      <c r="AN161" s="70"/>
      <c r="AO161" s="70"/>
      <c r="AP161" s="70"/>
      <c r="AQ161" s="70"/>
    </row>
    <row r="162" spans="1:43" x14ac:dyDescent="0.3">
      <c r="A162" s="107"/>
      <c r="B162" s="107"/>
      <c r="C162" s="107"/>
      <c r="D162" s="165"/>
      <c r="E162" s="107"/>
      <c r="F162" s="107"/>
      <c r="G162" s="51"/>
      <c r="H162" s="51"/>
      <c r="I162" s="51"/>
      <c r="J162" s="51"/>
      <c r="K162" s="107"/>
      <c r="L162" s="107"/>
      <c r="M162" s="107"/>
      <c r="N162" s="165"/>
      <c r="O162" s="107"/>
      <c r="P162" s="2" t="s">
        <v>159</v>
      </c>
      <c r="Q162" s="107" t="s">
        <v>115</v>
      </c>
      <c r="R162" s="24"/>
      <c r="S162" s="24"/>
      <c r="T162" s="24"/>
      <c r="U162" s="24"/>
      <c r="V162" s="24">
        <v>1</v>
      </c>
      <c r="W162" s="24"/>
      <c r="X162" s="24"/>
      <c r="Y162" s="24"/>
      <c r="Z162" s="24"/>
      <c r="AA162" s="24"/>
      <c r="AB162" s="24"/>
      <c r="AC162" s="106"/>
    </row>
    <row r="163" spans="1:43" ht="31.2" x14ac:dyDescent="0.3">
      <c r="A163" s="35">
        <v>1</v>
      </c>
      <c r="B163" s="35">
        <v>4</v>
      </c>
      <c r="C163" s="35"/>
      <c r="D163" s="35">
        <v>3</v>
      </c>
      <c r="E163" s="35">
        <v>0</v>
      </c>
      <c r="F163" s="35">
        <v>2</v>
      </c>
      <c r="G163" s="86" t="s">
        <v>250</v>
      </c>
      <c r="H163" s="86">
        <v>20</v>
      </c>
      <c r="I163" s="86" t="s">
        <v>83</v>
      </c>
      <c r="J163" s="86">
        <v>46</v>
      </c>
      <c r="K163" s="35">
        <v>0</v>
      </c>
      <c r="L163" s="35">
        <v>4</v>
      </c>
      <c r="M163" s="35">
        <v>3</v>
      </c>
      <c r="N163" s="35" t="s">
        <v>249</v>
      </c>
      <c r="O163" s="86" t="s">
        <v>80</v>
      </c>
      <c r="P163" s="30" t="s">
        <v>161</v>
      </c>
      <c r="Q163" s="21" t="s">
        <v>24</v>
      </c>
      <c r="R163" s="7"/>
      <c r="S163" s="7"/>
      <c r="T163" s="7">
        <v>19428.900000000001</v>
      </c>
      <c r="U163" s="7">
        <v>18409.099999999999</v>
      </c>
      <c r="V163" s="7">
        <v>12000</v>
      </c>
      <c r="W163" s="7"/>
      <c r="X163" s="7"/>
      <c r="Y163" s="7"/>
      <c r="Z163" s="7"/>
      <c r="AA163" s="7"/>
      <c r="AB163" s="7"/>
    </row>
    <row r="164" spans="1:43" x14ac:dyDescent="0.3">
      <c r="A164" s="3"/>
      <c r="B164" s="3"/>
      <c r="C164" s="3"/>
      <c r="D164" s="109"/>
      <c r="E164" s="3"/>
      <c r="F164" s="3"/>
      <c r="G164" s="51"/>
      <c r="H164" s="51"/>
      <c r="I164" s="51"/>
      <c r="J164" s="51"/>
      <c r="K164" s="3"/>
      <c r="L164" s="3"/>
      <c r="M164" s="3"/>
      <c r="N164" s="3"/>
      <c r="O164" s="3"/>
      <c r="P164" s="2" t="s">
        <v>160</v>
      </c>
      <c r="Q164" s="3" t="s">
        <v>115</v>
      </c>
      <c r="R164" s="5"/>
      <c r="S164" s="5"/>
      <c r="T164" s="5">
        <v>25000</v>
      </c>
      <c r="U164" s="5">
        <v>30000</v>
      </c>
      <c r="V164" s="5">
        <v>65000</v>
      </c>
      <c r="W164" s="5"/>
      <c r="X164" s="5"/>
      <c r="Y164" s="5"/>
      <c r="Z164" s="5"/>
      <c r="AA164" s="5"/>
      <c r="AB164" s="5"/>
    </row>
    <row r="165" spans="1:43" s="131" customFormat="1" ht="46.8" x14ac:dyDescent="0.3">
      <c r="A165" s="123">
        <v>1</v>
      </c>
      <c r="B165" s="123">
        <v>4</v>
      </c>
      <c r="C165" s="123"/>
      <c r="D165" s="123">
        <v>3</v>
      </c>
      <c r="E165" s="123"/>
      <c r="F165" s="123"/>
      <c r="G165" s="119"/>
      <c r="H165" s="119"/>
      <c r="I165" s="119"/>
      <c r="J165" s="119"/>
      <c r="K165" s="123"/>
      <c r="L165" s="123"/>
      <c r="M165" s="123"/>
      <c r="N165" s="123" t="s">
        <v>305</v>
      </c>
      <c r="O165" s="119"/>
      <c r="P165" s="125" t="s">
        <v>298</v>
      </c>
      <c r="Q165" s="126" t="s">
        <v>24</v>
      </c>
      <c r="R165" s="127"/>
      <c r="S165" s="127">
        <f>S166</f>
        <v>1367</v>
      </c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8"/>
      <c r="AD165" s="129"/>
      <c r="AE165" s="129"/>
      <c r="AF165" s="130"/>
      <c r="AG165" s="130"/>
      <c r="AH165" s="130"/>
      <c r="AI165" s="130"/>
      <c r="AJ165" s="130"/>
      <c r="AK165" s="130"/>
      <c r="AL165" s="130"/>
      <c r="AM165" s="130"/>
      <c r="AN165" s="130"/>
      <c r="AO165" s="130"/>
      <c r="AP165" s="130"/>
      <c r="AQ165" s="130"/>
    </row>
    <row r="166" spans="1:43" s="71" customFormat="1" ht="31.2" x14ac:dyDescent="0.3">
      <c r="A166" s="97">
        <v>1</v>
      </c>
      <c r="B166" s="97">
        <v>4</v>
      </c>
      <c r="C166" s="97"/>
      <c r="D166" s="97">
        <v>3</v>
      </c>
      <c r="E166" s="97">
        <v>0</v>
      </c>
      <c r="F166" s="97">
        <v>3</v>
      </c>
      <c r="G166" s="66"/>
      <c r="H166" s="66"/>
      <c r="I166" s="66"/>
      <c r="J166" s="66"/>
      <c r="K166" s="97"/>
      <c r="L166" s="97"/>
      <c r="M166" s="97"/>
      <c r="N166" s="97" t="s">
        <v>305</v>
      </c>
      <c r="O166" s="66"/>
      <c r="P166" s="67" t="s">
        <v>299</v>
      </c>
      <c r="Q166" s="75" t="s">
        <v>24</v>
      </c>
      <c r="R166" s="72"/>
      <c r="S166" s="72">
        <f>S168</f>
        <v>1367</v>
      </c>
      <c r="T166" s="72"/>
      <c r="U166" s="72"/>
      <c r="V166" s="72"/>
      <c r="W166" s="72"/>
      <c r="X166" s="72"/>
      <c r="Y166" s="72"/>
      <c r="Z166" s="72"/>
      <c r="AA166" s="72"/>
      <c r="AB166" s="72"/>
      <c r="AC166" s="68"/>
      <c r="AD166" s="69"/>
      <c r="AE166" s="69"/>
      <c r="AF166" s="70"/>
      <c r="AG166" s="70"/>
      <c r="AH166" s="70"/>
      <c r="AI166" s="70"/>
      <c r="AJ166" s="70"/>
      <c r="AK166" s="70"/>
      <c r="AL166" s="70"/>
      <c r="AM166" s="70"/>
      <c r="AN166" s="70"/>
      <c r="AO166" s="70"/>
      <c r="AP166" s="70"/>
      <c r="AQ166" s="70"/>
    </row>
    <row r="167" spans="1:43" x14ac:dyDescent="0.3">
      <c r="A167" s="186"/>
      <c r="B167" s="186"/>
      <c r="C167" s="186"/>
      <c r="D167" s="186"/>
      <c r="E167" s="186"/>
      <c r="F167" s="186"/>
      <c r="G167" s="51"/>
      <c r="H167" s="51"/>
      <c r="I167" s="51"/>
      <c r="J167" s="51"/>
      <c r="K167" s="186"/>
      <c r="L167" s="186"/>
      <c r="M167" s="186"/>
      <c r="N167" s="186"/>
      <c r="O167" s="186"/>
      <c r="P167" s="2" t="s">
        <v>302</v>
      </c>
      <c r="Q167" s="186" t="s">
        <v>122</v>
      </c>
      <c r="R167" s="24"/>
      <c r="S167" s="31">
        <v>0.1</v>
      </c>
      <c r="T167" s="24"/>
      <c r="U167" s="24"/>
      <c r="V167" s="24"/>
      <c r="W167" s="24"/>
      <c r="X167" s="24"/>
      <c r="Y167" s="24"/>
      <c r="Z167" s="24"/>
      <c r="AA167" s="24"/>
      <c r="AB167" s="24"/>
      <c r="AC167" s="185"/>
    </row>
    <row r="168" spans="1:43" ht="31.2" x14ac:dyDescent="0.3">
      <c r="A168" s="35">
        <v>1</v>
      </c>
      <c r="B168" s="35">
        <v>4</v>
      </c>
      <c r="C168" s="35"/>
      <c r="D168" s="35">
        <v>3</v>
      </c>
      <c r="E168" s="35">
        <v>0</v>
      </c>
      <c r="F168" s="35">
        <v>3</v>
      </c>
      <c r="G168" s="86" t="s">
        <v>304</v>
      </c>
      <c r="H168" s="86">
        <v>20</v>
      </c>
      <c r="I168" s="86" t="s">
        <v>83</v>
      </c>
      <c r="J168" s="86" t="s">
        <v>311</v>
      </c>
      <c r="K168" s="35">
        <v>0</v>
      </c>
      <c r="L168" s="35">
        <v>1</v>
      </c>
      <c r="M168" s="35">
        <v>4</v>
      </c>
      <c r="N168" s="35" t="s">
        <v>305</v>
      </c>
      <c r="O168" s="86" t="s">
        <v>306</v>
      </c>
      <c r="P168" s="30" t="s">
        <v>300</v>
      </c>
      <c r="Q168" s="83" t="s">
        <v>24</v>
      </c>
      <c r="R168" s="7"/>
      <c r="S168" s="7">
        <v>1367</v>
      </c>
      <c r="T168" s="7"/>
      <c r="U168" s="7"/>
      <c r="V168" s="7"/>
      <c r="W168" s="7"/>
      <c r="X168" s="7"/>
      <c r="Y168" s="7"/>
      <c r="Z168" s="7"/>
      <c r="AA168" s="7"/>
      <c r="AB168" s="7"/>
      <c r="AC168" s="185"/>
    </row>
    <row r="169" spans="1:43" x14ac:dyDescent="0.3">
      <c r="A169" s="186"/>
      <c r="B169" s="186"/>
      <c r="C169" s="186"/>
      <c r="D169" s="186"/>
      <c r="E169" s="186"/>
      <c r="F169" s="186"/>
      <c r="G169" s="51"/>
      <c r="H169" s="51"/>
      <c r="I169" s="51"/>
      <c r="J169" s="51"/>
      <c r="K169" s="186"/>
      <c r="L169" s="186"/>
      <c r="M169" s="186"/>
      <c r="N169" s="186"/>
      <c r="O169" s="186"/>
      <c r="P169" s="2" t="s">
        <v>301</v>
      </c>
      <c r="Q169" s="186" t="s">
        <v>115</v>
      </c>
      <c r="R169" s="5"/>
      <c r="S169" s="5">
        <v>1</v>
      </c>
      <c r="T169" s="5"/>
      <c r="U169" s="5"/>
      <c r="V169" s="5"/>
      <c r="W169" s="5"/>
      <c r="X169" s="5"/>
      <c r="Y169" s="5"/>
      <c r="Z169" s="5"/>
      <c r="AA169" s="5"/>
      <c r="AB169" s="5"/>
      <c r="AC169" s="185"/>
    </row>
    <row r="170" spans="1:43" s="131" customFormat="1" ht="62.4" x14ac:dyDescent="0.3">
      <c r="A170" s="123">
        <v>1</v>
      </c>
      <c r="B170" s="123">
        <v>4</v>
      </c>
      <c r="C170" s="123"/>
      <c r="D170" s="123">
        <v>3</v>
      </c>
      <c r="E170" s="123"/>
      <c r="F170" s="123"/>
      <c r="G170" s="119"/>
      <c r="H170" s="119"/>
      <c r="I170" s="119"/>
      <c r="J170" s="119"/>
      <c r="K170" s="123"/>
      <c r="L170" s="123"/>
      <c r="M170" s="123"/>
      <c r="N170" s="123" t="s">
        <v>295</v>
      </c>
      <c r="O170" s="119"/>
      <c r="P170" s="125" t="s">
        <v>303</v>
      </c>
      <c r="Q170" s="126" t="s">
        <v>24</v>
      </c>
      <c r="R170" s="127">
        <f>R171</f>
        <v>47500.6</v>
      </c>
      <c r="S170" s="127">
        <f>S171</f>
        <v>40000</v>
      </c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8"/>
      <c r="AD170" s="129"/>
      <c r="AE170" s="129"/>
      <c r="AF170" s="130"/>
      <c r="AG170" s="130"/>
      <c r="AH170" s="130"/>
      <c r="AI170" s="130"/>
      <c r="AJ170" s="130"/>
      <c r="AK170" s="130"/>
      <c r="AL170" s="130"/>
      <c r="AM170" s="130"/>
      <c r="AN170" s="130"/>
      <c r="AO170" s="130"/>
      <c r="AP170" s="130"/>
      <c r="AQ170" s="130"/>
    </row>
    <row r="171" spans="1:43" s="71" customFormat="1" ht="62.4" x14ac:dyDescent="0.3">
      <c r="A171" s="97">
        <v>1</v>
      </c>
      <c r="B171" s="97">
        <v>4</v>
      </c>
      <c r="C171" s="97"/>
      <c r="D171" s="97">
        <v>3</v>
      </c>
      <c r="E171" s="97">
        <v>0</v>
      </c>
      <c r="F171" s="97">
        <v>4</v>
      </c>
      <c r="G171" s="66"/>
      <c r="H171" s="66"/>
      <c r="I171" s="66"/>
      <c r="J171" s="66"/>
      <c r="K171" s="97"/>
      <c r="L171" s="97"/>
      <c r="M171" s="97"/>
      <c r="N171" s="97" t="s">
        <v>295</v>
      </c>
      <c r="O171" s="66"/>
      <c r="P171" s="67" t="s">
        <v>293</v>
      </c>
      <c r="Q171" s="75" t="s">
        <v>24</v>
      </c>
      <c r="R171" s="72">
        <f>R173</f>
        <v>47500.6</v>
      </c>
      <c r="S171" s="72">
        <f>S173</f>
        <v>40000</v>
      </c>
      <c r="T171" s="72"/>
      <c r="U171" s="72"/>
      <c r="V171" s="72"/>
      <c r="W171" s="72"/>
      <c r="X171" s="72"/>
      <c r="Y171" s="72"/>
      <c r="Z171" s="72"/>
      <c r="AA171" s="72"/>
      <c r="AB171" s="72"/>
      <c r="AC171" s="68"/>
      <c r="AD171" s="69"/>
      <c r="AE171" s="69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</row>
    <row r="172" spans="1:43" x14ac:dyDescent="0.3">
      <c r="A172" s="182"/>
      <c r="B172" s="182"/>
      <c r="C172" s="182"/>
      <c r="D172" s="182"/>
      <c r="E172" s="182"/>
      <c r="F172" s="182"/>
      <c r="G172" s="51"/>
      <c r="H172" s="51"/>
      <c r="I172" s="51"/>
      <c r="J172" s="51"/>
      <c r="K172" s="182"/>
      <c r="L172" s="182"/>
      <c r="M172" s="182"/>
      <c r="N172" s="182"/>
      <c r="O172" s="182"/>
      <c r="P172" s="2" t="s">
        <v>294</v>
      </c>
      <c r="Q172" s="8" t="s">
        <v>122</v>
      </c>
      <c r="R172" s="31"/>
      <c r="S172" s="31">
        <v>1.7</v>
      </c>
      <c r="T172" s="24"/>
      <c r="U172" s="24"/>
      <c r="V172" s="24"/>
      <c r="W172" s="24"/>
      <c r="X172" s="24"/>
      <c r="Y172" s="24"/>
      <c r="Z172" s="24"/>
      <c r="AA172" s="24"/>
      <c r="AB172" s="24"/>
      <c r="AC172" s="181"/>
    </row>
    <row r="173" spans="1:43" ht="31.2" x14ac:dyDescent="0.3">
      <c r="A173" s="35">
        <v>1</v>
      </c>
      <c r="B173" s="35">
        <v>4</v>
      </c>
      <c r="C173" s="35"/>
      <c r="D173" s="35">
        <v>3</v>
      </c>
      <c r="E173" s="35">
        <v>0</v>
      </c>
      <c r="F173" s="35">
        <v>4</v>
      </c>
      <c r="G173" s="86" t="s">
        <v>262</v>
      </c>
      <c r="H173" s="86" t="s">
        <v>82</v>
      </c>
      <c r="I173" s="86" t="s">
        <v>83</v>
      </c>
      <c r="J173" s="86" t="s">
        <v>95</v>
      </c>
      <c r="K173" s="35">
        <v>0</v>
      </c>
      <c r="L173" s="35">
        <v>0</v>
      </c>
      <c r="M173" s="35">
        <v>0</v>
      </c>
      <c r="N173" s="35" t="s">
        <v>295</v>
      </c>
      <c r="O173" s="86"/>
      <c r="P173" s="20" t="s">
        <v>278</v>
      </c>
      <c r="Q173" s="83" t="s">
        <v>24</v>
      </c>
      <c r="R173" s="7">
        <f t="shared" ref="R173:S173" si="49">R175+R177+R179+R181</f>
        <v>47500.6</v>
      </c>
      <c r="S173" s="7">
        <f t="shared" si="49"/>
        <v>40000</v>
      </c>
      <c r="T173" s="7"/>
      <c r="U173" s="7"/>
      <c r="V173" s="7"/>
      <c r="W173" s="7"/>
      <c r="X173" s="7"/>
      <c r="Y173" s="7"/>
      <c r="Z173" s="7"/>
      <c r="AA173" s="7"/>
      <c r="AB173" s="7"/>
      <c r="AC173" s="178"/>
    </row>
    <row r="174" spans="1:43" ht="46.8" x14ac:dyDescent="0.3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2" t="s">
        <v>277</v>
      </c>
      <c r="Q174" s="4" t="s">
        <v>259</v>
      </c>
      <c r="R174" s="5">
        <f t="shared" ref="R174:S174" si="50">R176+R178+R180+R182</f>
        <v>4</v>
      </c>
      <c r="S174" s="5">
        <f t="shared" si="50"/>
        <v>3</v>
      </c>
      <c r="T174" s="5"/>
      <c r="U174" s="5"/>
      <c r="V174" s="5"/>
      <c r="W174" s="5"/>
      <c r="X174" s="5"/>
      <c r="Y174" s="5"/>
      <c r="Z174" s="5"/>
      <c r="AA174" s="5"/>
      <c r="AB174" s="5"/>
      <c r="AC174" s="178"/>
    </row>
    <row r="175" spans="1:43" ht="31.8" x14ac:dyDescent="0.3">
      <c r="A175" s="35">
        <v>1</v>
      </c>
      <c r="B175" s="35">
        <v>4</v>
      </c>
      <c r="C175" s="35"/>
      <c r="D175" s="35">
        <v>3</v>
      </c>
      <c r="E175" s="35">
        <v>0</v>
      </c>
      <c r="F175" s="35">
        <v>4</v>
      </c>
      <c r="G175" s="86" t="s">
        <v>262</v>
      </c>
      <c r="H175" s="86" t="s">
        <v>82</v>
      </c>
      <c r="I175" s="86" t="s">
        <v>83</v>
      </c>
      <c r="J175" s="86" t="s">
        <v>95</v>
      </c>
      <c r="K175" s="35">
        <v>0</v>
      </c>
      <c r="L175" s="35">
        <v>0</v>
      </c>
      <c r="M175" s="35">
        <v>3</v>
      </c>
      <c r="N175" s="35" t="s">
        <v>295</v>
      </c>
      <c r="O175" s="86"/>
      <c r="P175" s="167" t="s">
        <v>279</v>
      </c>
      <c r="Q175" s="35" t="s">
        <v>24</v>
      </c>
      <c r="R175" s="9">
        <v>9500.6</v>
      </c>
      <c r="S175" s="9">
        <v>11500</v>
      </c>
      <c r="T175" s="9"/>
      <c r="U175" s="9"/>
      <c r="V175" s="9"/>
      <c r="W175" s="9"/>
      <c r="X175" s="9"/>
      <c r="Y175" s="9"/>
      <c r="Z175" s="9"/>
      <c r="AA175" s="9"/>
      <c r="AB175" s="9"/>
      <c r="AC175" s="178"/>
    </row>
    <row r="176" spans="1:43" ht="46.8" x14ac:dyDescent="0.3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2" t="s">
        <v>280</v>
      </c>
      <c r="Q176" s="4" t="s">
        <v>259</v>
      </c>
      <c r="R176" s="5">
        <v>1</v>
      </c>
      <c r="S176" s="5">
        <v>1</v>
      </c>
      <c r="T176" s="5"/>
      <c r="U176" s="5"/>
      <c r="V176" s="5"/>
      <c r="W176" s="5"/>
      <c r="X176" s="5"/>
      <c r="Y176" s="5"/>
      <c r="Z176" s="5"/>
      <c r="AA176" s="5"/>
      <c r="AB176" s="5"/>
      <c r="AC176" s="178"/>
    </row>
    <row r="177" spans="1:43" ht="31.8" x14ac:dyDescent="0.3">
      <c r="A177" s="35">
        <v>1</v>
      </c>
      <c r="B177" s="35">
        <v>4</v>
      </c>
      <c r="C177" s="35"/>
      <c r="D177" s="35">
        <v>3</v>
      </c>
      <c r="E177" s="35">
        <v>0</v>
      </c>
      <c r="F177" s="35">
        <v>4</v>
      </c>
      <c r="G177" s="86" t="s">
        <v>262</v>
      </c>
      <c r="H177" s="86" t="s">
        <v>82</v>
      </c>
      <c r="I177" s="86" t="s">
        <v>83</v>
      </c>
      <c r="J177" s="86" t="s">
        <v>95</v>
      </c>
      <c r="K177" s="35">
        <v>0</v>
      </c>
      <c r="L177" s="35">
        <v>0</v>
      </c>
      <c r="M177" s="35">
        <v>4</v>
      </c>
      <c r="N177" s="35" t="s">
        <v>295</v>
      </c>
      <c r="O177" s="86"/>
      <c r="P177" s="167" t="s">
        <v>279</v>
      </c>
      <c r="Q177" s="35" t="s">
        <v>24</v>
      </c>
      <c r="R177" s="9">
        <v>11000</v>
      </c>
      <c r="S177" s="9">
        <v>17000</v>
      </c>
      <c r="T177" s="9"/>
      <c r="U177" s="9"/>
      <c r="V177" s="9"/>
      <c r="W177" s="9"/>
      <c r="X177" s="9"/>
      <c r="Y177" s="9"/>
      <c r="Z177" s="9"/>
      <c r="AA177" s="9"/>
      <c r="AB177" s="9"/>
      <c r="AC177" s="178"/>
    </row>
    <row r="178" spans="1:43" ht="46.8" x14ac:dyDescent="0.3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2" t="s">
        <v>281</v>
      </c>
      <c r="Q178" s="4" t="s">
        <v>259</v>
      </c>
      <c r="R178" s="5">
        <v>1</v>
      </c>
      <c r="S178" s="5">
        <v>1</v>
      </c>
      <c r="T178" s="5"/>
      <c r="U178" s="5"/>
      <c r="V178" s="5"/>
      <c r="W178" s="5"/>
      <c r="X178" s="5"/>
      <c r="Y178" s="5"/>
      <c r="Z178" s="5"/>
      <c r="AA178" s="5"/>
      <c r="AB178" s="5"/>
      <c r="AC178" s="178"/>
    </row>
    <row r="179" spans="1:43" ht="31.8" x14ac:dyDescent="0.3">
      <c r="A179" s="35">
        <v>1</v>
      </c>
      <c r="B179" s="35">
        <v>4</v>
      </c>
      <c r="C179" s="35"/>
      <c r="D179" s="35">
        <v>3</v>
      </c>
      <c r="E179" s="35">
        <v>0</v>
      </c>
      <c r="F179" s="35">
        <v>4</v>
      </c>
      <c r="G179" s="86" t="s">
        <v>262</v>
      </c>
      <c r="H179" s="86" t="s">
        <v>82</v>
      </c>
      <c r="I179" s="86" t="s">
        <v>83</v>
      </c>
      <c r="J179" s="86" t="s">
        <v>95</v>
      </c>
      <c r="K179" s="35">
        <v>0</v>
      </c>
      <c r="L179" s="35">
        <v>0</v>
      </c>
      <c r="M179" s="35">
        <v>5</v>
      </c>
      <c r="N179" s="35" t="s">
        <v>295</v>
      </c>
      <c r="O179" s="86"/>
      <c r="P179" s="167" t="s">
        <v>279</v>
      </c>
      <c r="Q179" s="35" t="s">
        <v>24</v>
      </c>
      <c r="R179" s="9">
        <v>12000</v>
      </c>
      <c r="S179" s="9">
        <v>11500</v>
      </c>
      <c r="T179" s="9"/>
      <c r="U179" s="9"/>
      <c r="V179" s="9"/>
      <c r="W179" s="9"/>
      <c r="X179" s="9"/>
      <c r="Y179" s="9"/>
      <c r="Z179" s="9"/>
      <c r="AA179" s="9"/>
      <c r="AB179" s="9"/>
      <c r="AC179" s="178"/>
    </row>
    <row r="180" spans="1:43" ht="46.8" x14ac:dyDescent="0.3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2" t="s">
        <v>282</v>
      </c>
      <c r="Q180" s="4" t="s">
        <v>259</v>
      </c>
      <c r="R180" s="5">
        <v>1</v>
      </c>
      <c r="S180" s="5">
        <v>1</v>
      </c>
      <c r="T180" s="5"/>
      <c r="U180" s="5"/>
      <c r="V180" s="5"/>
      <c r="W180" s="5"/>
      <c r="X180" s="5"/>
      <c r="Y180" s="5"/>
      <c r="Z180" s="5"/>
      <c r="AA180" s="5"/>
      <c r="AB180" s="5"/>
      <c r="AC180" s="178"/>
    </row>
    <row r="181" spans="1:43" ht="31.8" x14ac:dyDescent="0.3">
      <c r="A181" s="35">
        <v>1</v>
      </c>
      <c r="B181" s="35">
        <v>4</v>
      </c>
      <c r="C181" s="35"/>
      <c r="D181" s="35">
        <v>3</v>
      </c>
      <c r="E181" s="35">
        <v>0</v>
      </c>
      <c r="F181" s="35">
        <v>1</v>
      </c>
      <c r="G181" s="86" t="s">
        <v>262</v>
      </c>
      <c r="H181" s="86" t="s">
        <v>82</v>
      </c>
      <c r="I181" s="86" t="s">
        <v>83</v>
      </c>
      <c r="J181" s="86" t="s">
        <v>95</v>
      </c>
      <c r="K181" s="35">
        <v>0</v>
      </c>
      <c r="L181" s="35">
        <v>0</v>
      </c>
      <c r="M181" s="35">
        <v>6</v>
      </c>
      <c r="N181" s="35" t="s">
        <v>295</v>
      </c>
      <c r="O181" s="86"/>
      <c r="P181" s="167" t="s">
        <v>279</v>
      </c>
      <c r="Q181" s="35" t="s">
        <v>24</v>
      </c>
      <c r="R181" s="9">
        <v>15000</v>
      </c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178"/>
    </row>
    <row r="182" spans="1:43" ht="46.8" x14ac:dyDescent="0.3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2" t="s">
        <v>283</v>
      </c>
      <c r="Q182" s="4" t="s">
        <v>259</v>
      </c>
      <c r="R182" s="5">
        <v>1</v>
      </c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178"/>
    </row>
    <row r="183" spans="1:43" s="118" customFormat="1" ht="31.2" x14ac:dyDescent="0.3">
      <c r="A183" s="121">
        <v>1</v>
      </c>
      <c r="B183" s="121">
        <v>4</v>
      </c>
      <c r="C183" s="121"/>
      <c r="D183" s="121">
        <v>4</v>
      </c>
      <c r="E183" s="121"/>
      <c r="F183" s="121"/>
      <c r="G183" s="112"/>
      <c r="H183" s="112"/>
      <c r="I183" s="112"/>
      <c r="J183" s="112"/>
      <c r="K183" s="121"/>
      <c r="L183" s="121"/>
      <c r="M183" s="121"/>
      <c r="N183" s="169" t="s">
        <v>107</v>
      </c>
      <c r="O183" s="121"/>
      <c r="P183" s="113" t="s">
        <v>248</v>
      </c>
      <c r="Q183" s="114" t="s">
        <v>24</v>
      </c>
      <c r="R183" s="120">
        <f t="shared" ref="R183:AB183" si="51">R184+R287</f>
        <v>505563.3</v>
      </c>
      <c r="S183" s="120">
        <f>S184+S287</f>
        <v>542705.19999999995</v>
      </c>
      <c r="T183" s="120">
        <f t="shared" si="51"/>
        <v>534162.1</v>
      </c>
      <c r="U183" s="120">
        <f t="shared" si="51"/>
        <v>573224.19999999995</v>
      </c>
      <c r="V183" s="120">
        <f t="shared" si="51"/>
        <v>569774.19999999995</v>
      </c>
      <c r="W183" s="120">
        <f t="shared" si="51"/>
        <v>569774.19999999995</v>
      </c>
      <c r="X183" s="120">
        <f t="shared" si="51"/>
        <v>569774.19999999995</v>
      </c>
      <c r="Y183" s="120">
        <f t="shared" si="51"/>
        <v>569774.19999999995</v>
      </c>
      <c r="Z183" s="120">
        <f t="shared" si="51"/>
        <v>569774.19999999995</v>
      </c>
      <c r="AA183" s="120">
        <f t="shared" si="51"/>
        <v>569774.19999999995</v>
      </c>
      <c r="AB183" s="120">
        <f t="shared" si="51"/>
        <v>569774.19999999995</v>
      </c>
      <c r="AC183" s="122"/>
      <c r="AD183" s="116"/>
      <c r="AE183" s="116"/>
      <c r="AF183" s="117"/>
      <c r="AG183" s="117"/>
      <c r="AH183" s="117"/>
      <c r="AI183" s="117"/>
      <c r="AJ183" s="117"/>
      <c r="AK183" s="117"/>
      <c r="AL183" s="117"/>
      <c r="AM183" s="117"/>
      <c r="AN183" s="117"/>
      <c r="AO183" s="117"/>
      <c r="AP183" s="117"/>
      <c r="AQ183" s="117"/>
    </row>
    <row r="184" spans="1:43" s="71" customFormat="1" ht="31.2" x14ac:dyDescent="0.3">
      <c r="A184" s="97">
        <v>1</v>
      </c>
      <c r="B184" s="97">
        <v>4</v>
      </c>
      <c r="C184" s="97"/>
      <c r="D184" s="97">
        <v>4</v>
      </c>
      <c r="E184" s="97">
        <v>0</v>
      </c>
      <c r="F184" s="97">
        <v>1</v>
      </c>
      <c r="G184" s="66"/>
      <c r="H184" s="66"/>
      <c r="I184" s="66"/>
      <c r="J184" s="66"/>
      <c r="K184" s="66"/>
      <c r="L184" s="66"/>
      <c r="M184" s="66"/>
      <c r="N184" s="66" t="s">
        <v>108</v>
      </c>
      <c r="O184" s="66"/>
      <c r="P184" s="67" t="s">
        <v>244</v>
      </c>
      <c r="Q184" s="75" t="s">
        <v>24</v>
      </c>
      <c r="R184" s="72">
        <f>R186+R194+R196+R198+R204+R206+R216+R224+R244+R254+R270+R285</f>
        <v>459445.3</v>
      </c>
      <c r="S184" s="72">
        <f t="shared" ref="S184:AB184" si="52">S186+S194+S196+S198+S204+S206+S216+S224+S244+S254+S270+S285</f>
        <v>465490.99999999994</v>
      </c>
      <c r="T184" s="72">
        <f t="shared" si="52"/>
        <v>508501.69999999995</v>
      </c>
      <c r="U184" s="72">
        <f t="shared" si="52"/>
        <v>547563.79999999993</v>
      </c>
      <c r="V184" s="72">
        <f t="shared" si="52"/>
        <v>544113.79999999993</v>
      </c>
      <c r="W184" s="72">
        <f t="shared" si="52"/>
        <v>544113.79999999993</v>
      </c>
      <c r="X184" s="72">
        <f t="shared" si="52"/>
        <v>544113.79999999993</v>
      </c>
      <c r="Y184" s="72">
        <f t="shared" si="52"/>
        <v>544113.79999999993</v>
      </c>
      <c r="Z184" s="72">
        <f t="shared" si="52"/>
        <v>544113.79999999993</v>
      </c>
      <c r="AA184" s="72">
        <f t="shared" si="52"/>
        <v>544113.79999999993</v>
      </c>
      <c r="AB184" s="72">
        <f t="shared" si="52"/>
        <v>544113.79999999993</v>
      </c>
      <c r="AC184" s="72"/>
      <c r="AD184" s="69"/>
      <c r="AE184" s="69"/>
      <c r="AF184" s="70"/>
      <c r="AG184" s="70"/>
      <c r="AH184" s="70"/>
      <c r="AI184" s="70"/>
      <c r="AJ184" s="70"/>
      <c r="AK184" s="70"/>
      <c r="AL184" s="70"/>
      <c r="AM184" s="70"/>
      <c r="AN184" s="70"/>
      <c r="AO184" s="70"/>
      <c r="AP184" s="70"/>
      <c r="AQ184" s="70"/>
    </row>
    <row r="185" spans="1:43" ht="31.2" x14ac:dyDescent="0.3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19" t="s">
        <v>162</v>
      </c>
      <c r="Q185" s="8" t="s">
        <v>122</v>
      </c>
      <c r="R185" s="14">
        <f>R197+R192+R195</f>
        <v>2348.1999999999998</v>
      </c>
      <c r="S185" s="14">
        <f>S197+S192+S195</f>
        <v>2051.1999999999998</v>
      </c>
      <c r="T185" s="14">
        <f>T197+T192+T195+S30</f>
        <v>2065.1</v>
      </c>
      <c r="U185" s="14">
        <f>U197+U192+U195+T30+S30</f>
        <v>2115.1</v>
      </c>
      <c r="V185" s="14">
        <f>V197+V192+V195+U30+T30+S30</f>
        <v>2165.1</v>
      </c>
      <c r="W185" s="14">
        <f>W197+W192+W195+V30+U30+T30+S30</f>
        <v>2215.1</v>
      </c>
      <c r="X185" s="14">
        <f>X197+X192+X195+W30+V30+U30+T30+S30</f>
        <v>2265.1</v>
      </c>
      <c r="Y185" s="14">
        <f>Y197+Y192+Y195+X30+W30+V30+U30+T30+S30</f>
        <v>2315.1</v>
      </c>
      <c r="Z185" s="14">
        <f>Z197+Z192+Z195+Y30+X30+W30+V30+U30+T30+S30</f>
        <v>2365.1</v>
      </c>
      <c r="AA185" s="14">
        <f>AA197+AA192+AA195+Z30+Y30+X30+W30+V30+U30+T30+S30</f>
        <v>2415.1</v>
      </c>
      <c r="AB185" s="14">
        <f>AB197+AB192+AB195+AA30+Z30+Y30+X30+W30+V30+U30+T30+S30</f>
        <v>2465.1</v>
      </c>
    </row>
    <row r="186" spans="1:43" ht="31.2" x14ac:dyDescent="0.3">
      <c r="A186" s="35">
        <v>1</v>
      </c>
      <c r="B186" s="35">
        <v>4</v>
      </c>
      <c r="C186" s="35"/>
      <c r="D186" s="35">
        <v>4</v>
      </c>
      <c r="E186" s="35">
        <v>0</v>
      </c>
      <c r="F186" s="35">
        <v>1</v>
      </c>
      <c r="G186" s="86">
        <v>999999</v>
      </c>
      <c r="H186" s="86" t="s">
        <v>82</v>
      </c>
      <c r="I186" s="86" t="s">
        <v>83</v>
      </c>
      <c r="J186" s="86" t="s">
        <v>92</v>
      </c>
      <c r="K186" s="35">
        <v>0</v>
      </c>
      <c r="L186" s="35">
        <v>1</v>
      </c>
      <c r="M186" s="35">
        <v>2</v>
      </c>
      <c r="N186" s="35" t="s">
        <v>109</v>
      </c>
      <c r="O186" s="86"/>
      <c r="P186" s="30" t="s">
        <v>163</v>
      </c>
      <c r="Q186" s="83" t="s">
        <v>24</v>
      </c>
      <c r="R186" s="7">
        <v>139287.70000000001</v>
      </c>
      <c r="S186" s="7">
        <v>145770.79999999999</v>
      </c>
      <c r="T186" s="7">
        <v>145770.79999999999</v>
      </c>
      <c r="U186" s="7">
        <v>145770.79999999999</v>
      </c>
      <c r="V186" s="7">
        <v>145770.79999999999</v>
      </c>
      <c r="W186" s="7">
        <v>145770.79999999999</v>
      </c>
      <c r="X186" s="7">
        <v>145770.79999999999</v>
      </c>
      <c r="Y186" s="7">
        <v>145770.79999999999</v>
      </c>
      <c r="Z186" s="7">
        <v>145770.79999999999</v>
      </c>
      <c r="AA186" s="7">
        <v>145770.79999999999</v>
      </c>
      <c r="AB186" s="7">
        <v>145770.79999999999</v>
      </c>
    </row>
    <row r="187" spans="1:43" ht="34.5" customHeight="1" x14ac:dyDescent="0.3">
      <c r="A187" s="3"/>
      <c r="B187" s="3"/>
      <c r="C187" s="3"/>
      <c r="D187" s="109"/>
      <c r="E187" s="3"/>
      <c r="F187" s="3"/>
      <c r="G187" s="51"/>
      <c r="H187" s="51"/>
      <c r="I187" s="51"/>
      <c r="J187" s="51"/>
      <c r="K187" s="3"/>
      <c r="L187" s="3"/>
      <c r="M187" s="3"/>
      <c r="N187" s="3"/>
      <c r="O187" s="3"/>
      <c r="P187" s="2" t="s">
        <v>164</v>
      </c>
      <c r="Q187" s="170" t="s">
        <v>122</v>
      </c>
      <c r="R187" s="14">
        <v>3.7</v>
      </c>
      <c r="S187" s="14">
        <v>3.7</v>
      </c>
      <c r="T187" s="14">
        <v>3.7</v>
      </c>
      <c r="U187" s="14">
        <v>3.7</v>
      </c>
      <c r="V187" s="14">
        <v>3.7</v>
      </c>
      <c r="W187" s="14">
        <v>3.7</v>
      </c>
      <c r="X187" s="14">
        <v>3.7</v>
      </c>
      <c r="Y187" s="14">
        <v>3.7</v>
      </c>
      <c r="Z187" s="14">
        <v>3.7</v>
      </c>
      <c r="AA187" s="14">
        <v>3.7</v>
      </c>
      <c r="AB187" s="14">
        <v>3.7</v>
      </c>
    </row>
    <row r="188" spans="1:43" ht="31.2" x14ac:dyDescent="0.3">
      <c r="A188" s="3"/>
      <c r="B188" s="3"/>
      <c r="C188" s="3"/>
      <c r="D188" s="109"/>
      <c r="E188" s="3"/>
      <c r="F188" s="3"/>
      <c r="G188" s="51"/>
      <c r="H188" s="51"/>
      <c r="I188" s="51"/>
      <c r="J188" s="51"/>
      <c r="K188" s="3"/>
      <c r="L188" s="3"/>
      <c r="M188" s="3"/>
      <c r="N188" s="3"/>
      <c r="O188" s="3"/>
      <c r="P188" s="2" t="s">
        <v>165</v>
      </c>
      <c r="Q188" s="3" t="s">
        <v>115</v>
      </c>
      <c r="R188" s="5">
        <v>70</v>
      </c>
      <c r="S188" s="5">
        <v>70</v>
      </c>
      <c r="T188" s="5">
        <v>70</v>
      </c>
      <c r="U188" s="5">
        <v>70</v>
      </c>
      <c r="V188" s="5">
        <v>70</v>
      </c>
      <c r="W188" s="5">
        <v>70</v>
      </c>
      <c r="X188" s="5">
        <v>70</v>
      </c>
      <c r="Y188" s="5">
        <v>70</v>
      </c>
      <c r="Z188" s="5">
        <v>70</v>
      </c>
      <c r="AA188" s="5">
        <v>70</v>
      </c>
      <c r="AB188" s="5">
        <v>70</v>
      </c>
    </row>
    <row r="189" spans="1:43" ht="31.2" x14ac:dyDescent="0.3">
      <c r="A189" s="3"/>
      <c r="B189" s="3"/>
      <c r="C189" s="3"/>
      <c r="D189" s="109"/>
      <c r="E189" s="3"/>
      <c r="F189" s="3"/>
      <c r="G189" s="51"/>
      <c r="H189" s="51"/>
      <c r="I189" s="51"/>
      <c r="J189" s="51"/>
      <c r="K189" s="3"/>
      <c r="L189" s="3"/>
      <c r="M189" s="3"/>
      <c r="N189" s="3"/>
      <c r="O189" s="3"/>
      <c r="P189" s="22" t="s">
        <v>166</v>
      </c>
      <c r="Q189" s="3" t="s">
        <v>115</v>
      </c>
      <c r="R189" s="5">
        <v>4691</v>
      </c>
      <c r="S189" s="5">
        <v>3100</v>
      </c>
      <c r="T189" s="5">
        <v>3100</v>
      </c>
      <c r="U189" s="5">
        <v>3100</v>
      </c>
      <c r="V189" s="5">
        <v>3100</v>
      </c>
      <c r="W189" s="5">
        <v>3100</v>
      </c>
      <c r="X189" s="5">
        <v>3100</v>
      </c>
      <c r="Y189" s="5">
        <v>3100</v>
      </c>
      <c r="Z189" s="5">
        <v>3100</v>
      </c>
      <c r="AA189" s="5">
        <v>3100</v>
      </c>
      <c r="AB189" s="5">
        <v>3100</v>
      </c>
    </row>
    <row r="190" spans="1:43" ht="31.2" x14ac:dyDescent="0.3">
      <c r="A190" s="3"/>
      <c r="B190" s="3"/>
      <c r="C190" s="3"/>
      <c r="D190" s="109"/>
      <c r="E190" s="3"/>
      <c r="F190" s="3"/>
      <c r="G190" s="51"/>
      <c r="H190" s="51"/>
      <c r="I190" s="51"/>
      <c r="J190" s="51"/>
      <c r="K190" s="3"/>
      <c r="L190" s="3"/>
      <c r="M190" s="3"/>
      <c r="N190" s="3"/>
      <c r="O190" s="3"/>
      <c r="P190" s="22" t="s">
        <v>167</v>
      </c>
      <c r="Q190" s="23" t="s">
        <v>124</v>
      </c>
      <c r="R190" s="14">
        <v>16419.2</v>
      </c>
      <c r="S190" s="14">
        <v>13000</v>
      </c>
      <c r="T190" s="14">
        <v>13000</v>
      </c>
      <c r="U190" s="14">
        <v>13000</v>
      </c>
      <c r="V190" s="14">
        <v>13000</v>
      </c>
      <c r="W190" s="14">
        <v>13000</v>
      </c>
      <c r="X190" s="14">
        <v>13000</v>
      </c>
      <c r="Y190" s="14">
        <v>13000</v>
      </c>
      <c r="Z190" s="14">
        <v>13000</v>
      </c>
      <c r="AA190" s="14">
        <v>13000</v>
      </c>
      <c r="AB190" s="14">
        <v>13000</v>
      </c>
    </row>
    <row r="191" spans="1:43" ht="31.2" x14ac:dyDescent="0.3">
      <c r="A191" s="3"/>
      <c r="B191" s="3"/>
      <c r="C191" s="3"/>
      <c r="D191" s="109"/>
      <c r="E191" s="3"/>
      <c r="F191" s="3"/>
      <c r="G191" s="51"/>
      <c r="H191" s="51"/>
      <c r="I191" s="51"/>
      <c r="J191" s="51"/>
      <c r="K191" s="3"/>
      <c r="L191" s="3"/>
      <c r="M191" s="3"/>
      <c r="N191" s="3"/>
      <c r="O191" s="3"/>
      <c r="P191" s="22" t="s">
        <v>168</v>
      </c>
      <c r="Q191" s="23" t="s">
        <v>123</v>
      </c>
      <c r="R191" s="14">
        <v>9585</v>
      </c>
      <c r="S191" s="14">
        <v>12053</v>
      </c>
      <c r="T191" s="14">
        <v>12053</v>
      </c>
      <c r="U191" s="14">
        <v>12053</v>
      </c>
      <c r="V191" s="14">
        <v>12053</v>
      </c>
      <c r="W191" s="14">
        <v>12053</v>
      </c>
      <c r="X191" s="14">
        <v>12053</v>
      </c>
      <c r="Y191" s="14">
        <v>12053</v>
      </c>
      <c r="Z191" s="14">
        <v>12053</v>
      </c>
      <c r="AA191" s="14">
        <v>12053</v>
      </c>
      <c r="AB191" s="14">
        <v>12053</v>
      </c>
    </row>
    <row r="192" spans="1:43" ht="18.75" customHeight="1" x14ac:dyDescent="0.3">
      <c r="A192" s="3"/>
      <c r="B192" s="3"/>
      <c r="C192" s="3"/>
      <c r="D192" s="109"/>
      <c r="E192" s="3"/>
      <c r="F192" s="3"/>
      <c r="G192" s="51"/>
      <c r="H192" s="51"/>
      <c r="I192" s="51"/>
      <c r="J192" s="51"/>
      <c r="K192" s="3"/>
      <c r="L192" s="3"/>
      <c r="M192" s="3"/>
      <c r="N192" s="3"/>
      <c r="O192" s="3"/>
      <c r="P192" s="2" t="s">
        <v>169</v>
      </c>
      <c r="Q192" s="170" t="s">
        <v>122</v>
      </c>
      <c r="R192" s="14">
        <v>1941.9</v>
      </c>
      <c r="S192" s="14">
        <v>2005.2</v>
      </c>
      <c r="T192" s="14">
        <v>2005.2</v>
      </c>
      <c r="U192" s="14">
        <v>2005.2</v>
      </c>
      <c r="V192" s="14">
        <v>2005.2</v>
      </c>
      <c r="W192" s="14">
        <v>2005.2</v>
      </c>
      <c r="X192" s="14">
        <v>2005.2</v>
      </c>
      <c r="Y192" s="14">
        <v>2005.2</v>
      </c>
      <c r="Z192" s="14">
        <v>2005.2</v>
      </c>
      <c r="AA192" s="14">
        <v>2005.2</v>
      </c>
      <c r="AB192" s="14">
        <v>2005.2</v>
      </c>
    </row>
    <row r="193" spans="1:43" ht="46.8" x14ac:dyDescent="0.3">
      <c r="A193" s="3"/>
      <c r="B193" s="3"/>
      <c r="C193" s="3"/>
      <c r="D193" s="109"/>
      <c r="E193" s="3"/>
      <c r="F193" s="3"/>
      <c r="G193" s="51"/>
      <c r="H193" s="51"/>
      <c r="I193" s="51"/>
      <c r="J193" s="51"/>
      <c r="K193" s="3"/>
      <c r="L193" s="3"/>
      <c r="M193" s="3"/>
      <c r="N193" s="3"/>
      <c r="O193" s="3"/>
      <c r="P193" s="2" t="s">
        <v>170</v>
      </c>
      <c r="Q193" s="171" t="s">
        <v>125</v>
      </c>
      <c r="R193" s="5">
        <v>247</v>
      </c>
      <c r="S193" s="5">
        <v>247</v>
      </c>
      <c r="T193" s="5">
        <v>248</v>
      </c>
      <c r="U193" s="5">
        <v>248</v>
      </c>
      <c r="V193" s="5">
        <v>248</v>
      </c>
      <c r="W193" s="5">
        <v>248</v>
      </c>
      <c r="X193" s="5">
        <v>248</v>
      </c>
      <c r="Y193" s="5">
        <v>248</v>
      </c>
      <c r="Z193" s="5">
        <v>248</v>
      </c>
      <c r="AA193" s="5">
        <v>248</v>
      </c>
      <c r="AB193" s="5">
        <v>248</v>
      </c>
    </row>
    <row r="194" spans="1:43" ht="46.8" x14ac:dyDescent="0.3">
      <c r="A194" s="35">
        <v>1</v>
      </c>
      <c r="B194" s="35">
        <v>4</v>
      </c>
      <c r="C194" s="35"/>
      <c r="D194" s="35">
        <v>4</v>
      </c>
      <c r="E194" s="35">
        <v>0</v>
      </c>
      <c r="F194" s="35">
        <v>1</v>
      </c>
      <c r="G194" s="86">
        <v>999999</v>
      </c>
      <c r="H194" s="86" t="s">
        <v>82</v>
      </c>
      <c r="I194" s="86" t="s">
        <v>83</v>
      </c>
      <c r="J194" s="86" t="s">
        <v>93</v>
      </c>
      <c r="K194" s="35">
        <v>0</v>
      </c>
      <c r="L194" s="35">
        <v>2</v>
      </c>
      <c r="M194" s="35">
        <v>0</v>
      </c>
      <c r="N194" s="33" t="s">
        <v>109</v>
      </c>
      <c r="O194" s="86"/>
      <c r="P194" s="30" t="s">
        <v>171</v>
      </c>
      <c r="Q194" s="83" t="s">
        <v>24</v>
      </c>
      <c r="R194" s="7">
        <v>6361.4</v>
      </c>
      <c r="S194" s="7">
        <v>3128.4</v>
      </c>
      <c r="T194" s="7">
        <v>3128.4</v>
      </c>
      <c r="U194" s="7">
        <v>3128.4</v>
      </c>
      <c r="V194" s="7">
        <v>2978.4</v>
      </c>
      <c r="W194" s="7">
        <v>2978.4</v>
      </c>
      <c r="X194" s="7">
        <v>2978.4</v>
      </c>
      <c r="Y194" s="7">
        <v>2978.4</v>
      </c>
      <c r="Z194" s="7">
        <v>2978.4</v>
      </c>
      <c r="AA194" s="7">
        <v>2978.4</v>
      </c>
      <c r="AB194" s="7">
        <v>2978.4</v>
      </c>
    </row>
    <row r="195" spans="1:43" ht="31.2" x14ac:dyDescent="0.3">
      <c r="A195" s="3"/>
      <c r="B195" s="3"/>
      <c r="C195" s="3"/>
      <c r="D195" s="109"/>
      <c r="E195" s="3"/>
      <c r="F195" s="3"/>
      <c r="G195" s="51"/>
      <c r="H195" s="51"/>
      <c r="I195" s="51"/>
      <c r="J195" s="51"/>
      <c r="K195" s="3"/>
      <c r="L195" s="3"/>
      <c r="M195" s="3"/>
      <c r="N195" s="3"/>
      <c r="O195" s="3"/>
      <c r="P195" s="2" t="s">
        <v>172</v>
      </c>
      <c r="Q195" s="170" t="s">
        <v>122</v>
      </c>
      <c r="R195" s="14">
        <v>392.7</v>
      </c>
      <c r="S195" s="14">
        <v>32.4</v>
      </c>
      <c r="T195" s="14">
        <v>32.4</v>
      </c>
      <c r="U195" s="14">
        <v>32.4</v>
      </c>
      <c r="V195" s="14">
        <v>32.4</v>
      </c>
      <c r="W195" s="14">
        <v>32.4</v>
      </c>
      <c r="X195" s="14">
        <v>32.4</v>
      </c>
      <c r="Y195" s="14">
        <v>32.4</v>
      </c>
      <c r="Z195" s="14">
        <v>32.4</v>
      </c>
      <c r="AA195" s="14">
        <v>32.4</v>
      </c>
      <c r="AB195" s="14">
        <v>32.4</v>
      </c>
    </row>
    <row r="196" spans="1:43" ht="31.2" x14ac:dyDescent="0.3">
      <c r="A196" s="35">
        <v>1</v>
      </c>
      <c r="B196" s="35">
        <v>4</v>
      </c>
      <c r="C196" s="35"/>
      <c r="D196" s="35">
        <v>4</v>
      </c>
      <c r="E196" s="35">
        <v>0</v>
      </c>
      <c r="F196" s="35">
        <v>1</v>
      </c>
      <c r="G196" s="86">
        <v>999999</v>
      </c>
      <c r="H196" s="86" t="s">
        <v>82</v>
      </c>
      <c r="I196" s="86" t="s">
        <v>83</v>
      </c>
      <c r="J196" s="86" t="s">
        <v>92</v>
      </c>
      <c r="K196" s="35">
        <v>0</v>
      </c>
      <c r="L196" s="35">
        <v>0</v>
      </c>
      <c r="M196" s="35">
        <v>4</v>
      </c>
      <c r="N196" s="33" t="s">
        <v>109</v>
      </c>
      <c r="O196" s="86"/>
      <c r="P196" s="30" t="s">
        <v>292</v>
      </c>
      <c r="Q196" s="83" t="s">
        <v>24</v>
      </c>
      <c r="R196" s="7">
        <v>1768</v>
      </c>
      <c r="S196" s="7">
        <v>2266.5</v>
      </c>
      <c r="T196" s="7">
        <v>2266.5</v>
      </c>
      <c r="U196" s="7">
        <v>2266.5</v>
      </c>
      <c r="V196" s="7">
        <v>2266.5</v>
      </c>
      <c r="W196" s="7">
        <v>2266.5</v>
      </c>
      <c r="X196" s="7">
        <v>2266.5</v>
      </c>
      <c r="Y196" s="7">
        <v>2266.5</v>
      </c>
      <c r="Z196" s="7">
        <v>2266.5</v>
      </c>
      <c r="AA196" s="7">
        <v>2266.5</v>
      </c>
      <c r="AB196" s="7">
        <v>2266.5</v>
      </c>
    </row>
    <row r="197" spans="1:43" x14ac:dyDescent="0.3">
      <c r="A197" s="3"/>
      <c r="B197" s="3"/>
      <c r="C197" s="3"/>
      <c r="D197" s="109"/>
      <c r="E197" s="3"/>
      <c r="F197" s="3"/>
      <c r="G197" s="51"/>
      <c r="H197" s="51"/>
      <c r="I197" s="51"/>
      <c r="J197" s="51"/>
      <c r="K197" s="3"/>
      <c r="L197" s="3"/>
      <c r="M197" s="3"/>
      <c r="N197" s="3"/>
      <c r="O197" s="3"/>
      <c r="P197" s="2" t="s">
        <v>173</v>
      </c>
      <c r="Q197" s="170" t="s">
        <v>122</v>
      </c>
      <c r="R197" s="14">
        <v>13.6</v>
      </c>
      <c r="S197" s="14">
        <v>13.6</v>
      </c>
      <c r="T197" s="14">
        <v>13.6</v>
      </c>
      <c r="U197" s="14">
        <v>13.6</v>
      </c>
      <c r="V197" s="14">
        <v>13.6</v>
      </c>
      <c r="W197" s="14">
        <v>13.6</v>
      </c>
      <c r="X197" s="14">
        <v>13.6</v>
      </c>
      <c r="Y197" s="14">
        <v>13.6</v>
      </c>
      <c r="Z197" s="14">
        <v>13.6</v>
      </c>
      <c r="AA197" s="14">
        <v>13.6</v>
      </c>
      <c r="AB197" s="14">
        <v>13.6</v>
      </c>
    </row>
    <row r="198" spans="1:43" x14ac:dyDescent="0.3">
      <c r="A198" s="35">
        <v>1</v>
      </c>
      <c r="B198" s="35">
        <v>4</v>
      </c>
      <c r="C198" s="35"/>
      <c r="D198" s="35">
        <v>4</v>
      </c>
      <c r="E198" s="35">
        <v>0</v>
      </c>
      <c r="F198" s="35">
        <v>1</v>
      </c>
      <c r="G198" s="86" t="s">
        <v>67</v>
      </c>
      <c r="H198" s="86" t="s">
        <v>82</v>
      </c>
      <c r="I198" s="86" t="s">
        <v>83</v>
      </c>
      <c r="J198" s="86" t="s">
        <v>85</v>
      </c>
      <c r="K198" s="35">
        <v>0</v>
      </c>
      <c r="L198" s="35">
        <v>1</v>
      </c>
      <c r="M198" s="35">
        <v>2</v>
      </c>
      <c r="N198" s="35" t="s">
        <v>108</v>
      </c>
      <c r="O198" s="86"/>
      <c r="P198" s="226" t="s">
        <v>174</v>
      </c>
      <c r="Q198" s="206" t="s">
        <v>24</v>
      </c>
      <c r="R198" s="7">
        <f>R199+R200</f>
        <v>244445.8</v>
      </c>
      <c r="S198" s="7">
        <f>S199+S200</f>
        <v>268079</v>
      </c>
      <c r="T198" s="7">
        <f t="shared" ref="T198:V198" si="53">T199+T200</f>
        <v>325109</v>
      </c>
      <c r="U198" s="7">
        <f t="shared" si="53"/>
        <v>364171.1</v>
      </c>
      <c r="V198" s="7">
        <f t="shared" si="53"/>
        <v>364171.1</v>
      </c>
      <c r="W198" s="7">
        <f t="shared" ref="W198" si="54">W199+W200</f>
        <v>364171.1</v>
      </c>
      <c r="X198" s="7">
        <f t="shared" ref="X198" si="55">X199+X200</f>
        <v>364171.1</v>
      </c>
      <c r="Y198" s="7">
        <f t="shared" ref="Y198" si="56">Y199+Y200</f>
        <v>364171.1</v>
      </c>
      <c r="Z198" s="7">
        <f t="shared" ref="Z198" si="57">Z199+Z200</f>
        <v>364171.1</v>
      </c>
      <c r="AA198" s="7">
        <f t="shared" ref="AA198" si="58">AA199+AA200</f>
        <v>364171.1</v>
      </c>
      <c r="AB198" s="7">
        <f t="shared" ref="AB198" si="59">AB199+AB200</f>
        <v>364171.1</v>
      </c>
    </row>
    <row r="199" spans="1:43" x14ac:dyDescent="0.3">
      <c r="A199" s="35">
        <v>1</v>
      </c>
      <c r="B199" s="35">
        <v>4</v>
      </c>
      <c r="C199" s="35"/>
      <c r="D199" s="35">
        <v>4</v>
      </c>
      <c r="E199" s="35">
        <v>0</v>
      </c>
      <c r="F199" s="35">
        <v>1</v>
      </c>
      <c r="G199" s="86" t="s">
        <v>264</v>
      </c>
      <c r="H199" s="86" t="s">
        <v>82</v>
      </c>
      <c r="I199" s="86" t="s">
        <v>83</v>
      </c>
      <c r="J199" s="86" t="s">
        <v>85</v>
      </c>
      <c r="K199" s="35">
        <v>0</v>
      </c>
      <c r="L199" s="35">
        <v>1</v>
      </c>
      <c r="M199" s="35">
        <v>2</v>
      </c>
      <c r="N199" s="35" t="s">
        <v>263</v>
      </c>
      <c r="O199" s="86"/>
      <c r="P199" s="188"/>
      <c r="Q199" s="207"/>
      <c r="R199" s="9">
        <v>13069.5</v>
      </c>
      <c r="S199" s="9">
        <v>15507.3</v>
      </c>
      <c r="T199" s="9">
        <v>15507.3</v>
      </c>
      <c r="U199" s="9">
        <v>15507.3</v>
      </c>
      <c r="V199" s="9">
        <v>15507.3</v>
      </c>
      <c r="W199" s="9">
        <v>15507.3</v>
      </c>
      <c r="X199" s="9">
        <v>15507.3</v>
      </c>
      <c r="Y199" s="9">
        <v>15507.3</v>
      </c>
      <c r="Z199" s="9">
        <v>15507.3</v>
      </c>
      <c r="AA199" s="9">
        <v>15507.3</v>
      </c>
      <c r="AB199" s="9">
        <v>15507.3</v>
      </c>
      <c r="AC199" s="101"/>
    </row>
    <row r="200" spans="1:43" x14ac:dyDescent="0.3">
      <c r="A200" s="35">
        <v>1</v>
      </c>
      <c r="B200" s="35">
        <v>4</v>
      </c>
      <c r="C200" s="35"/>
      <c r="D200" s="35">
        <v>4</v>
      </c>
      <c r="E200" s="35">
        <v>0</v>
      </c>
      <c r="F200" s="35">
        <v>1</v>
      </c>
      <c r="G200" s="86" t="s">
        <v>76</v>
      </c>
      <c r="H200" s="86" t="s">
        <v>82</v>
      </c>
      <c r="I200" s="86" t="s">
        <v>83</v>
      </c>
      <c r="J200" s="86" t="s">
        <v>85</v>
      </c>
      <c r="K200" s="35">
        <v>0</v>
      </c>
      <c r="L200" s="35">
        <v>1</v>
      </c>
      <c r="M200" s="35">
        <v>2</v>
      </c>
      <c r="N200" s="33" t="s">
        <v>109</v>
      </c>
      <c r="O200" s="86"/>
      <c r="P200" s="189"/>
      <c r="Q200" s="208"/>
      <c r="R200" s="9">
        <v>231376.3</v>
      </c>
      <c r="S200" s="9">
        <v>252571.7</v>
      </c>
      <c r="T200" s="9">
        <v>309601.7</v>
      </c>
      <c r="U200" s="9">
        <v>348663.8</v>
      </c>
      <c r="V200" s="9">
        <v>348663.8</v>
      </c>
      <c r="W200" s="9">
        <v>348663.8</v>
      </c>
      <c r="X200" s="9">
        <v>348663.8</v>
      </c>
      <c r="Y200" s="9">
        <v>348663.8</v>
      </c>
      <c r="Z200" s="9">
        <v>348663.8</v>
      </c>
      <c r="AA200" s="9">
        <v>348663.8</v>
      </c>
      <c r="AB200" s="9">
        <v>348663.8</v>
      </c>
      <c r="AC200" s="101"/>
    </row>
    <row r="201" spans="1:43" ht="34.5" customHeight="1" x14ac:dyDescent="0.3">
      <c r="A201" s="3"/>
      <c r="B201" s="3"/>
      <c r="C201" s="3"/>
      <c r="D201" s="109"/>
      <c r="E201" s="3"/>
      <c r="F201" s="3"/>
      <c r="G201" s="51"/>
      <c r="H201" s="51"/>
      <c r="I201" s="51"/>
      <c r="J201" s="51"/>
      <c r="K201" s="3"/>
      <c r="L201" s="3"/>
      <c r="M201" s="3"/>
      <c r="N201" s="3"/>
      <c r="O201" s="3"/>
      <c r="P201" s="22" t="s">
        <v>175</v>
      </c>
      <c r="Q201" s="23" t="s">
        <v>115</v>
      </c>
      <c r="R201" s="24">
        <v>24317</v>
      </c>
      <c r="S201" s="24">
        <v>23974</v>
      </c>
      <c r="T201" s="24">
        <v>23974</v>
      </c>
      <c r="U201" s="24">
        <v>23974</v>
      </c>
      <c r="V201" s="24">
        <v>23974</v>
      </c>
      <c r="W201" s="24">
        <v>23974</v>
      </c>
      <c r="X201" s="24">
        <v>23974</v>
      </c>
      <c r="Y201" s="24">
        <v>23974</v>
      </c>
      <c r="Z201" s="24">
        <v>23974</v>
      </c>
      <c r="AA201" s="24">
        <v>23974</v>
      </c>
      <c r="AB201" s="24">
        <v>23974</v>
      </c>
    </row>
    <row r="202" spans="1:43" ht="33.75" customHeight="1" x14ac:dyDescent="0.3">
      <c r="A202" s="3"/>
      <c r="B202" s="3"/>
      <c r="C202" s="3"/>
      <c r="D202" s="109"/>
      <c r="E202" s="3"/>
      <c r="F202" s="3"/>
      <c r="G202" s="51"/>
      <c r="H202" s="51"/>
      <c r="I202" s="51"/>
      <c r="J202" s="51"/>
      <c r="K202" s="3"/>
      <c r="L202" s="3"/>
      <c r="M202" s="3"/>
      <c r="N202" s="3"/>
      <c r="O202" s="3"/>
      <c r="P202" s="22" t="s">
        <v>176</v>
      </c>
      <c r="Q202" s="23" t="s">
        <v>121</v>
      </c>
      <c r="R202" s="14">
        <v>96.8</v>
      </c>
      <c r="S202" s="14">
        <v>95</v>
      </c>
      <c r="T202" s="14">
        <v>95</v>
      </c>
      <c r="U202" s="14">
        <v>95</v>
      </c>
      <c r="V202" s="14">
        <v>95</v>
      </c>
      <c r="W202" s="14">
        <v>95</v>
      </c>
      <c r="X202" s="14">
        <v>95</v>
      </c>
      <c r="Y202" s="14">
        <v>95</v>
      </c>
      <c r="Z202" s="14">
        <v>95</v>
      </c>
      <c r="AA202" s="14">
        <v>95</v>
      </c>
      <c r="AB202" s="14">
        <v>95</v>
      </c>
    </row>
    <row r="203" spans="1:43" x14ac:dyDescent="0.3">
      <c r="A203" s="184"/>
      <c r="B203" s="184"/>
      <c r="C203" s="184"/>
      <c r="D203" s="184"/>
      <c r="E203" s="184"/>
      <c r="F203" s="184"/>
      <c r="G203" s="51"/>
      <c r="H203" s="51"/>
      <c r="I203" s="51"/>
      <c r="J203" s="51"/>
      <c r="K203" s="184"/>
      <c r="L203" s="184"/>
      <c r="M203" s="184"/>
      <c r="N203" s="184"/>
      <c r="O203" s="184"/>
      <c r="P203" s="22" t="s">
        <v>297</v>
      </c>
      <c r="Q203" s="23" t="s">
        <v>296</v>
      </c>
      <c r="R203" s="5">
        <v>1790205</v>
      </c>
      <c r="S203" s="5">
        <v>1615822</v>
      </c>
      <c r="T203" s="5">
        <v>1615822</v>
      </c>
      <c r="U203" s="5">
        <v>1615822</v>
      </c>
      <c r="V203" s="5">
        <v>1615822</v>
      </c>
      <c r="W203" s="5">
        <v>1615822</v>
      </c>
      <c r="X203" s="5">
        <v>1615822</v>
      </c>
      <c r="Y203" s="5">
        <v>1615822</v>
      </c>
      <c r="Z203" s="5">
        <v>1615822</v>
      </c>
      <c r="AA203" s="5">
        <v>1615822</v>
      </c>
      <c r="AB203" s="5">
        <v>1615822</v>
      </c>
      <c r="AC203" s="183"/>
    </row>
    <row r="204" spans="1:43" ht="31.2" x14ac:dyDescent="0.3">
      <c r="A204" s="35">
        <v>1</v>
      </c>
      <c r="B204" s="35">
        <v>4</v>
      </c>
      <c r="C204" s="35"/>
      <c r="D204" s="35">
        <v>4</v>
      </c>
      <c r="E204" s="35">
        <v>0</v>
      </c>
      <c r="F204" s="35">
        <v>1</v>
      </c>
      <c r="G204" s="86">
        <v>999999</v>
      </c>
      <c r="H204" s="86" t="s">
        <v>82</v>
      </c>
      <c r="I204" s="86" t="s">
        <v>83</v>
      </c>
      <c r="J204" s="86" t="s">
        <v>91</v>
      </c>
      <c r="K204" s="35">
        <v>0</v>
      </c>
      <c r="L204" s="35">
        <v>1</v>
      </c>
      <c r="M204" s="35">
        <v>2</v>
      </c>
      <c r="N204" s="33" t="s">
        <v>109</v>
      </c>
      <c r="O204" s="86"/>
      <c r="P204" s="28" t="s">
        <v>177</v>
      </c>
      <c r="Q204" s="29" t="s">
        <v>24</v>
      </c>
      <c r="R204" s="7">
        <v>6543.7</v>
      </c>
      <c r="S204" s="7">
        <v>9608.7999999999993</v>
      </c>
      <c r="T204" s="7">
        <v>5200</v>
      </c>
      <c r="U204" s="7">
        <v>5200</v>
      </c>
      <c r="V204" s="7">
        <v>5200</v>
      </c>
      <c r="W204" s="7">
        <v>5200</v>
      </c>
      <c r="X204" s="7">
        <v>5200</v>
      </c>
      <c r="Y204" s="7">
        <v>5200</v>
      </c>
      <c r="Z204" s="7">
        <v>5200</v>
      </c>
      <c r="AA204" s="7">
        <v>5200</v>
      </c>
      <c r="AB204" s="7">
        <v>5200</v>
      </c>
    </row>
    <row r="205" spans="1:43" ht="31.2" x14ac:dyDescent="0.3">
      <c r="A205" s="3"/>
      <c r="B205" s="3"/>
      <c r="C205" s="3"/>
      <c r="D205" s="109"/>
      <c r="E205" s="3"/>
      <c r="F205" s="3"/>
      <c r="G205" s="51"/>
      <c r="H205" s="51"/>
      <c r="I205" s="51"/>
      <c r="J205" s="51"/>
      <c r="K205" s="3"/>
      <c r="L205" s="3"/>
      <c r="M205" s="3"/>
      <c r="N205" s="3"/>
      <c r="O205" s="3"/>
      <c r="P205" s="2" t="s">
        <v>178</v>
      </c>
      <c r="Q205" s="3" t="s">
        <v>115</v>
      </c>
      <c r="R205" s="24">
        <v>4</v>
      </c>
      <c r="S205" s="24">
        <v>4</v>
      </c>
      <c r="T205" s="24">
        <v>4</v>
      </c>
      <c r="U205" s="24">
        <v>4</v>
      </c>
      <c r="V205" s="24">
        <v>4</v>
      </c>
      <c r="W205" s="24">
        <v>4</v>
      </c>
      <c r="X205" s="24">
        <v>4</v>
      </c>
      <c r="Y205" s="24">
        <v>4</v>
      </c>
      <c r="Z205" s="24">
        <v>4</v>
      </c>
      <c r="AA205" s="24">
        <v>4</v>
      </c>
      <c r="AB205" s="24">
        <v>4</v>
      </c>
    </row>
    <row r="206" spans="1:43" s="90" customFormat="1" ht="31.2" x14ac:dyDescent="0.3">
      <c r="A206" s="35">
        <v>1</v>
      </c>
      <c r="B206" s="35">
        <v>4</v>
      </c>
      <c r="C206" s="35"/>
      <c r="D206" s="35">
        <v>4</v>
      </c>
      <c r="E206" s="35">
        <v>0</v>
      </c>
      <c r="F206" s="35">
        <v>1</v>
      </c>
      <c r="G206" s="86" t="s">
        <v>76</v>
      </c>
      <c r="H206" s="86" t="s">
        <v>82</v>
      </c>
      <c r="I206" s="86" t="s">
        <v>83</v>
      </c>
      <c r="J206" s="86" t="s">
        <v>84</v>
      </c>
      <c r="K206" s="35">
        <v>0</v>
      </c>
      <c r="L206" s="35">
        <v>0</v>
      </c>
      <c r="M206" s="35">
        <v>0</v>
      </c>
      <c r="N206" s="33" t="s">
        <v>109</v>
      </c>
      <c r="O206" s="86"/>
      <c r="P206" s="20" t="s">
        <v>179</v>
      </c>
      <c r="Q206" s="34" t="s">
        <v>24</v>
      </c>
      <c r="R206" s="7">
        <f>R208+R210+R214+R212</f>
        <v>4015.2999999999997</v>
      </c>
      <c r="S206" s="7">
        <f t="shared" ref="S206:W206" si="60">S208+S210+S214+S212</f>
        <v>4340</v>
      </c>
      <c r="T206" s="7">
        <f t="shared" si="60"/>
        <v>3940</v>
      </c>
      <c r="U206" s="7">
        <f t="shared" si="60"/>
        <v>3940</v>
      </c>
      <c r="V206" s="7">
        <f t="shared" si="60"/>
        <v>3940</v>
      </c>
      <c r="W206" s="7">
        <f t="shared" si="60"/>
        <v>3940</v>
      </c>
      <c r="X206" s="7">
        <f t="shared" ref="X206:AB206" si="61">X208+X210+X214+X212</f>
        <v>3940</v>
      </c>
      <c r="Y206" s="7">
        <f t="shared" si="61"/>
        <v>3940</v>
      </c>
      <c r="Z206" s="7">
        <f t="shared" si="61"/>
        <v>3940</v>
      </c>
      <c r="AA206" s="7">
        <f t="shared" si="61"/>
        <v>3940</v>
      </c>
      <c r="AB206" s="7">
        <f t="shared" si="61"/>
        <v>3940</v>
      </c>
      <c r="AC206" s="87"/>
      <c r="AD206" s="88"/>
      <c r="AE206" s="88"/>
      <c r="AF206" s="89"/>
      <c r="AG206" s="89"/>
      <c r="AH206" s="89"/>
      <c r="AI206" s="89"/>
      <c r="AJ206" s="89"/>
      <c r="AK206" s="89"/>
      <c r="AL206" s="89"/>
      <c r="AM206" s="89"/>
      <c r="AN206" s="89"/>
      <c r="AO206" s="89"/>
      <c r="AP206" s="89"/>
      <c r="AQ206" s="89"/>
    </row>
    <row r="207" spans="1:43" x14ac:dyDescent="0.3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22" t="s">
        <v>180</v>
      </c>
      <c r="Q207" s="23" t="s">
        <v>115</v>
      </c>
      <c r="R207" s="24">
        <f>R209+R211+R213+R215</f>
        <v>10</v>
      </c>
      <c r="S207" s="24">
        <f t="shared" ref="S207:AB207" si="62">S209+S211+S213+S215</f>
        <v>10</v>
      </c>
      <c r="T207" s="24">
        <f t="shared" si="62"/>
        <v>10</v>
      </c>
      <c r="U207" s="24">
        <f t="shared" si="62"/>
        <v>10</v>
      </c>
      <c r="V207" s="24">
        <f t="shared" si="62"/>
        <v>10</v>
      </c>
      <c r="W207" s="24">
        <f t="shared" si="62"/>
        <v>10</v>
      </c>
      <c r="X207" s="24">
        <f t="shared" si="62"/>
        <v>10</v>
      </c>
      <c r="Y207" s="24">
        <f t="shared" si="62"/>
        <v>10</v>
      </c>
      <c r="Z207" s="24">
        <f t="shared" si="62"/>
        <v>10</v>
      </c>
      <c r="AA207" s="24">
        <f t="shared" si="62"/>
        <v>10</v>
      </c>
      <c r="AB207" s="24">
        <f t="shared" si="62"/>
        <v>10</v>
      </c>
    </row>
    <row r="208" spans="1:43" s="90" customFormat="1" ht="31.8" x14ac:dyDescent="0.3">
      <c r="A208" s="35">
        <v>1</v>
      </c>
      <c r="B208" s="35">
        <v>4</v>
      </c>
      <c r="C208" s="35"/>
      <c r="D208" s="35">
        <v>4</v>
      </c>
      <c r="E208" s="35">
        <v>0</v>
      </c>
      <c r="F208" s="35">
        <v>1</v>
      </c>
      <c r="G208" s="86" t="s">
        <v>76</v>
      </c>
      <c r="H208" s="86" t="s">
        <v>82</v>
      </c>
      <c r="I208" s="86" t="s">
        <v>83</v>
      </c>
      <c r="J208" s="86" t="s">
        <v>84</v>
      </c>
      <c r="K208" s="35">
        <v>0</v>
      </c>
      <c r="L208" s="35">
        <v>0</v>
      </c>
      <c r="M208" s="35">
        <v>3</v>
      </c>
      <c r="N208" s="33" t="s">
        <v>109</v>
      </c>
      <c r="O208" s="86"/>
      <c r="P208" s="167" t="s">
        <v>181</v>
      </c>
      <c r="Q208" s="35" t="s">
        <v>24</v>
      </c>
      <c r="R208" s="9">
        <v>432.5</v>
      </c>
      <c r="S208" s="9">
        <v>700</v>
      </c>
      <c r="T208" s="9">
        <v>700</v>
      </c>
      <c r="U208" s="9">
        <v>700</v>
      </c>
      <c r="V208" s="9">
        <v>700</v>
      </c>
      <c r="W208" s="9">
        <v>700</v>
      </c>
      <c r="X208" s="9">
        <v>700</v>
      </c>
      <c r="Y208" s="9">
        <v>700</v>
      </c>
      <c r="Z208" s="9">
        <v>700</v>
      </c>
      <c r="AA208" s="9">
        <v>700</v>
      </c>
      <c r="AB208" s="9">
        <v>700</v>
      </c>
      <c r="AC208" s="215"/>
      <c r="AD208" s="88"/>
      <c r="AE208" s="88"/>
      <c r="AF208" s="89"/>
      <c r="AG208" s="89"/>
      <c r="AH208" s="89"/>
      <c r="AI208" s="89"/>
      <c r="AJ208" s="89"/>
      <c r="AK208" s="89"/>
      <c r="AL208" s="89"/>
      <c r="AM208" s="89"/>
      <c r="AN208" s="89"/>
      <c r="AO208" s="89"/>
      <c r="AP208" s="89"/>
      <c r="AQ208" s="89"/>
    </row>
    <row r="209" spans="1:43" ht="31.2" x14ac:dyDescent="0.3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2" t="s">
        <v>182</v>
      </c>
      <c r="Q209" s="3" t="s">
        <v>115</v>
      </c>
      <c r="R209" s="24">
        <v>2</v>
      </c>
      <c r="S209" s="24">
        <v>2</v>
      </c>
      <c r="T209" s="24">
        <v>2</v>
      </c>
      <c r="U209" s="24">
        <v>2</v>
      </c>
      <c r="V209" s="24">
        <v>2</v>
      </c>
      <c r="W209" s="24">
        <v>2</v>
      </c>
      <c r="X209" s="24">
        <v>2</v>
      </c>
      <c r="Y209" s="24">
        <v>2</v>
      </c>
      <c r="Z209" s="24">
        <v>2</v>
      </c>
      <c r="AA209" s="24">
        <v>2</v>
      </c>
      <c r="AB209" s="24">
        <v>2</v>
      </c>
      <c r="AC209" s="215"/>
    </row>
    <row r="210" spans="1:43" s="90" customFormat="1" ht="31.8" x14ac:dyDescent="0.3">
      <c r="A210" s="35">
        <v>1</v>
      </c>
      <c r="B210" s="35">
        <v>4</v>
      </c>
      <c r="C210" s="35"/>
      <c r="D210" s="35">
        <v>4</v>
      </c>
      <c r="E210" s="35">
        <v>0</v>
      </c>
      <c r="F210" s="35">
        <v>1</v>
      </c>
      <c r="G210" s="86" t="s">
        <v>76</v>
      </c>
      <c r="H210" s="86" t="s">
        <v>82</v>
      </c>
      <c r="I210" s="86" t="s">
        <v>83</v>
      </c>
      <c r="J210" s="86" t="s">
        <v>84</v>
      </c>
      <c r="K210" s="35">
        <v>0</v>
      </c>
      <c r="L210" s="35">
        <v>0</v>
      </c>
      <c r="M210" s="35">
        <v>4</v>
      </c>
      <c r="N210" s="33" t="s">
        <v>109</v>
      </c>
      <c r="O210" s="86"/>
      <c r="P210" s="167" t="s">
        <v>181</v>
      </c>
      <c r="Q210" s="35" t="s">
        <v>24</v>
      </c>
      <c r="R210" s="9">
        <v>928.5</v>
      </c>
      <c r="S210" s="9">
        <v>1100</v>
      </c>
      <c r="T210" s="9">
        <v>1100</v>
      </c>
      <c r="U210" s="9">
        <v>1100</v>
      </c>
      <c r="V210" s="9">
        <v>1100</v>
      </c>
      <c r="W210" s="9">
        <v>1100</v>
      </c>
      <c r="X210" s="9">
        <v>1100</v>
      </c>
      <c r="Y210" s="9">
        <v>1100</v>
      </c>
      <c r="Z210" s="9">
        <v>1100</v>
      </c>
      <c r="AA210" s="9">
        <v>1100</v>
      </c>
      <c r="AB210" s="9">
        <v>1100</v>
      </c>
      <c r="AC210" s="215"/>
      <c r="AD210" s="88"/>
      <c r="AE210" s="88"/>
      <c r="AF210" s="89"/>
      <c r="AG210" s="89"/>
      <c r="AH210" s="89"/>
      <c r="AI210" s="89"/>
      <c r="AJ210" s="89"/>
      <c r="AK210" s="89"/>
      <c r="AL210" s="89"/>
      <c r="AM210" s="89"/>
      <c r="AN210" s="89"/>
      <c r="AO210" s="89"/>
      <c r="AP210" s="89"/>
      <c r="AQ210" s="89"/>
    </row>
    <row r="211" spans="1:43" ht="31.2" x14ac:dyDescent="0.3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2" t="s">
        <v>183</v>
      </c>
      <c r="Q211" s="3" t="s">
        <v>115</v>
      </c>
      <c r="R211" s="5">
        <v>4</v>
      </c>
      <c r="S211" s="5">
        <v>4</v>
      </c>
      <c r="T211" s="5">
        <v>4</v>
      </c>
      <c r="U211" s="5">
        <v>4</v>
      </c>
      <c r="V211" s="5">
        <v>4</v>
      </c>
      <c r="W211" s="5">
        <v>4</v>
      </c>
      <c r="X211" s="5">
        <v>4</v>
      </c>
      <c r="Y211" s="5">
        <v>4</v>
      </c>
      <c r="Z211" s="5">
        <v>4</v>
      </c>
      <c r="AA211" s="5">
        <v>4</v>
      </c>
      <c r="AB211" s="5">
        <v>4</v>
      </c>
      <c r="AD211" s="60"/>
    </row>
    <row r="212" spans="1:43" s="90" customFormat="1" ht="31.8" x14ac:dyDescent="0.3">
      <c r="A212" s="35">
        <v>1</v>
      </c>
      <c r="B212" s="35">
        <v>4</v>
      </c>
      <c r="C212" s="35"/>
      <c r="D212" s="35">
        <v>4</v>
      </c>
      <c r="E212" s="35">
        <v>0</v>
      </c>
      <c r="F212" s="35">
        <v>1</v>
      </c>
      <c r="G212" s="86" t="s">
        <v>76</v>
      </c>
      <c r="H212" s="86" t="s">
        <v>82</v>
      </c>
      <c r="I212" s="86" t="s">
        <v>83</v>
      </c>
      <c r="J212" s="86" t="s">
        <v>84</v>
      </c>
      <c r="K212" s="35">
        <v>0</v>
      </c>
      <c r="L212" s="35">
        <v>0</v>
      </c>
      <c r="M212" s="35">
        <v>5</v>
      </c>
      <c r="N212" s="33" t="s">
        <v>109</v>
      </c>
      <c r="O212" s="86"/>
      <c r="P212" s="167" t="s">
        <v>181</v>
      </c>
      <c r="Q212" s="35" t="s">
        <v>24</v>
      </c>
      <c r="R212" s="9">
        <v>442.7</v>
      </c>
      <c r="S212" s="9">
        <v>800</v>
      </c>
      <c r="T212" s="9">
        <v>800</v>
      </c>
      <c r="U212" s="9">
        <v>800</v>
      </c>
      <c r="V212" s="9">
        <v>800</v>
      </c>
      <c r="W212" s="9">
        <v>800</v>
      </c>
      <c r="X212" s="9">
        <v>800</v>
      </c>
      <c r="Y212" s="9">
        <v>800</v>
      </c>
      <c r="Z212" s="9">
        <v>800</v>
      </c>
      <c r="AA212" s="9">
        <v>800</v>
      </c>
      <c r="AB212" s="9">
        <v>800</v>
      </c>
      <c r="AC212" s="87"/>
      <c r="AD212" s="98"/>
      <c r="AE212" s="88"/>
      <c r="AF212" s="89"/>
      <c r="AG212" s="89"/>
      <c r="AH212" s="89"/>
      <c r="AI212" s="89"/>
      <c r="AJ212" s="89"/>
      <c r="AK212" s="89"/>
      <c r="AL212" s="89"/>
      <c r="AM212" s="89"/>
      <c r="AN212" s="89"/>
      <c r="AO212" s="89"/>
      <c r="AP212" s="89"/>
      <c r="AQ212" s="89"/>
    </row>
    <row r="213" spans="1:43" ht="31.2" x14ac:dyDescent="0.3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2" t="s">
        <v>184</v>
      </c>
      <c r="Q213" s="3" t="s">
        <v>115</v>
      </c>
      <c r="R213" s="5">
        <v>2</v>
      </c>
      <c r="S213" s="5">
        <v>2</v>
      </c>
      <c r="T213" s="5">
        <v>2</v>
      </c>
      <c r="U213" s="5">
        <v>2</v>
      </c>
      <c r="V213" s="5">
        <v>2</v>
      </c>
      <c r="W213" s="5">
        <v>2</v>
      </c>
      <c r="X213" s="5">
        <v>2</v>
      </c>
      <c r="Y213" s="5">
        <v>2</v>
      </c>
      <c r="Z213" s="5">
        <v>2</v>
      </c>
      <c r="AA213" s="5">
        <v>2</v>
      </c>
      <c r="AB213" s="5">
        <v>2</v>
      </c>
      <c r="AC213" s="54"/>
      <c r="AD213" s="60"/>
    </row>
    <row r="214" spans="1:43" s="90" customFormat="1" ht="31.8" x14ac:dyDescent="0.3">
      <c r="A214" s="35">
        <v>1</v>
      </c>
      <c r="B214" s="35">
        <v>4</v>
      </c>
      <c r="C214" s="35"/>
      <c r="D214" s="35">
        <v>4</v>
      </c>
      <c r="E214" s="35">
        <v>0</v>
      </c>
      <c r="F214" s="35">
        <v>1</v>
      </c>
      <c r="G214" s="86" t="s">
        <v>76</v>
      </c>
      <c r="H214" s="86" t="s">
        <v>82</v>
      </c>
      <c r="I214" s="86" t="s">
        <v>83</v>
      </c>
      <c r="J214" s="86" t="s">
        <v>84</v>
      </c>
      <c r="K214" s="35">
        <v>0</v>
      </c>
      <c r="L214" s="35">
        <v>0</v>
      </c>
      <c r="M214" s="35">
        <v>6</v>
      </c>
      <c r="N214" s="33" t="s">
        <v>109</v>
      </c>
      <c r="O214" s="86"/>
      <c r="P214" s="167" t="s">
        <v>181</v>
      </c>
      <c r="Q214" s="35" t="s">
        <v>24</v>
      </c>
      <c r="R214" s="9">
        <v>2211.6</v>
      </c>
      <c r="S214" s="9">
        <v>1740</v>
      </c>
      <c r="T214" s="9">
        <v>1340</v>
      </c>
      <c r="U214" s="9">
        <v>1340</v>
      </c>
      <c r="V214" s="9">
        <v>1340</v>
      </c>
      <c r="W214" s="9">
        <v>1340</v>
      </c>
      <c r="X214" s="9">
        <v>1340</v>
      </c>
      <c r="Y214" s="9">
        <v>1340</v>
      </c>
      <c r="Z214" s="9">
        <v>1340</v>
      </c>
      <c r="AA214" s="9">
        <v>1340</v>
      </c>
      <c r="AB214" s="9">
        <v>1340</v>
      </c>
      <c r="AC214" s="87"/>
      <c r="AD214" s="98"/>
      <c r="AE214" s="88"/>
      <c r="AF214" s="89"/>
      <c r="AG214" s="89"/>
      <c r="AH214" s="89"/>
      <c r="AI214" s="89"/>
      <c r="AJ214" s="89"/>
      <c r="AK214" s="89"/>
      <c r="AL214" s="89"/>
      <c r="AM214" s="89"/>
      <c r="AN214" s="89"/>
      <c r="AO214" s="89"/>
      <c r="AP214" s="89"/>
      <c r="AQ214" s="89"/>
    </row>
    <row r="215" spans="1:43" ht="31.2" x14ac:dyDescent="0.3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2" t="s">
        <v>185</v>
      </c>
      <c r="Q215" s="3" t="s">
        <v>115</v>
      </c>
      <c r="R215" s="5">
        <v>2</v>
      </c>
      <c r="S215" s="5">
        <v>2</v>
      </c>
      <c r="T215" s="5">
        <v>2</v>
      </c>
      <c r="U215" s="5">
        <v>2</v>
      </c>
      <c r="V215" s="5">
        <v>2</v>
      </c>
      <c r="W215" s="5">
        <v>2</v>
      </c>
      <c r="X215" s="5">
        <v>2</v>
      </c>
      <c r="Y215" s="5">
        <v>2</v>
      </c>
      <c r="Z215" s="5">
        <v>2</v>
      </c>
      <c r="AA215" s="5">
        <v>2</v>
      </c>
      <c r="AB215" s="5">
        <v>2</v>
      </c>
      <c r="AC215" s="41"/>
      <c r="AD215" s="60"/>
    </row>
    <row r="216" spans="1:43" s="90" customFormat="1" ht="31.2" x14ac:dyDescent="0.3">
      <c r="A216" s="35">
        <v>1</v>
      </c>
      <c r="B216" s="35">
        <v>4</v>
      </c>
      <c r="C216" s="35"/>
      <c r="D216" s="35">
        <v>4</v>
      </c>
      <c r="E216" s="35">
        <v>0</v>
      </c>
      <c r="F216" s="35">
        <v>1</v>
      </c>
      <c r="G216" s="86" t="s">
        <v>76</v>
      </c>
      <c r="H216" s="86" t="s">
        <v>82</v>
      </c>
      <c r="I216" s="86" t="s">
        <v>83</v>
      </c>
      <c r="J216" s="86" t="s">
        <v>89</v>
      </c>
      <c r="K216" s="35">
        <v>0</v>
      </c>
      <c r="L216" s="35">
        <v>0</v>
      </c>
      <c r="M216" s="35">
        <v>0</v>
      </c>
      <c r="N216" s="33" t="s">
        <v>109</v>
      </c>
      <c r="O216" s="86"/>
      <c r="P216" s="20" t="s">
        <v>186</v>
      </c>
      <c r="Q216" s="83" t="s">
        <v>24</v>
      </c>
      <c r="R216" s="7">
        <f t="shared" ref="R216:W217" si="63">R218+R220+R222</f>
        <v>10203.6</v>
      </c>
      <c r="S216" s="7">
        <f t="shared" si="63"/>
        <v>4195.3</v>
      </c>
      <c r="T216" s="7">
        <f t="shared" si="63"/>
        <v>3345.3</v>
      </c>
      <c r="U216" s="7">
        <f t="shared" si="63"/>
        <v>3345.3</v>
      </c>
      <c r="V216" s="7">
        <f t="shared" si="63"/>
        <v>3345.3</v>
      </c>
      <c r="W216" s="7">
        <f t="shared" si="63"/>
        <v>3345.3</v>
      </c>
      <c r="X216" s="7">
        <f t="shared" ref="X216:AB216" si="64">X218+X220+X222</f>
        <v>3345.3</v>
      </c>
      <c r="Y216" s="7">
        <f t="shared" si="64"/>
        <v>3345.3</v>
      </c>
      <c r="Z216" s="7">
        <f t="shared" si="64"/>
        <v>3345.3</v>
      </c>
      <c r="AA216" s="7">
        <f t="shared" si="64"/>
        <v>3345.3</v>
      </c>
      <c r="AB216" s="7">
        <f t="shared" si="64"/>
        <v>3345.3</v>
      </c>
      <c r="AC216" s="87"/>
      <c r="AD216" s="88"/>
      <c r="AE216" s="88"/>
      <c r="AF216" s="89"/>
      <c r="AG216" s="89"/>
      <c r="AH216" s="89"/>
      <c r="AI216" s="89"/>
      <c r="AJ216" s="89"/>
      <c r="AK216" s="89"/>
      <c r="AL216" s="89"/>
      <c r="AM216" s="89"/>
      <c r="AN216" s="89"/>
      <c r="AO216" s="89"/>
      <c r="AP216" s="89"/>
      <c r="AQ216" s="89"/>
    </row>
    <row r="217" spans="1:43" ht="31.2" x14ac:dyDescent="0.3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22" t="s">
        <v>187</v>
      </c>
      <c r="Q217" s="23" t="s">
        <v>115</v>
      </c>
      <c r="R217" s="24">
        <f t="shared" si="63"/>
        <v>20</v>
      </c>
      <c r="S217" s="24">
        <f t="shared" si="63"/>
        <v>20</v>
      </c>
      <c r="T217" s="24">
        <f t="shared" si="63"/>
        <v>20</v>
      </c>
      <c r="U217" s="24">
        <f t="shared" si="63"/>
        <v>20</v>
      </c>
      <c r="V217" s="24">
        <f t="shared" si="63"/>
        <v>20</v>
      </c>
      <c r="W217" s="24">
        <f t="shared" si="63"/>
        <v>20</v>
      </c>
      <c r="X217" s="24">
        <f t="shared" ref="X217:AB217" si="65">X219+X221+X223</f>
        <v>20</v>
      </c>
      <c r="Y217" s="24">
        <f t="shared" si="65"/>
        <v>20</v>
      </c>
      <c r="Z217" s="24">
        <f t="shared" si="65"/>
        <v>20</v>
      </c>
      <c r="AA217" s="24">
        <f t="shared" si="65"/>
        <v>20</v>
      </c>
      <c r="AB217" s="24">
        <f t="shared" si="65"/>
        <v>20</v>
      </c>
    </row>
    <row r="218" spans="1:43" s="90" customFormat="1" ht="31.8" x14ac:dyDescent="0.3">
      <c r="A218" s="35">
        <v>1</v>
      </c>
      <c r="B218" s="35">
        <v>4</v>
      </c>
      <c r="C218" s="35"/>
      <c r="D218" s="35">
        <v>4</v>
      </c>
      <c r="E218" s="35">
        <v>0</v>
      </c>
      <c r="F218" s="35">
        <v>1</v>
      </c>
      <c r="G218" s="86" t="s">
        <v>76</v>
      </c>
      <c r="H218" s="86" t="s">
        <v>82</v>
      </c>
      <c r="I218" s="86" t="s">
        <v>83</v>
      </c>
      <c r="J218" s="86" t="s">
        <v>89</v>
      </c>
      <c r="K218" s="35">
        <v>0</v>
      </c>
      <c r="L218" s="35">
        <v>0</v>
      </c>
      <c r="M218" s="35">
        <v>3</v>
      </c>
      <c r="N218" s="35" t="s">
        <v>109</v>
      </c>
      <c r="O218" s="86"/>
      <c r="P218" s="167" t="s">
        <v>188</v>
      </c>
      <c r="Q218" s="25" t="s">
        <v>24</v>
      </c>
      <c r="R218" s="9">
        <v>1311.7</v>
      </c>
      <c r="S218" s="9">
        <v>919.5</v>
      </c>
      <c r="T218" s="9">
        <v>919.5</v>
      </c>
      <c r="U218" s="9">
        <v>919.5</v>
      </c>
      <c r="V218" s="9">
        <v>919.5</v>
      </c>
      <c r="W218" s="9">
        <v>919.5</v>
      </c>
      <c r="X218" s="9">
        <v>919.5</v>
      </c>
      <c r="Y218" s="9">
        <v>919.5</v>
      </c>
      <c r="Z218" s="9">
        <v>919.5</v>
      </c>
      <c r="AA218" s="9">
        <v>919.5</v>
      </c>
      <c r="AB218" s="9">
        <v>919.5</v>
      </c>
      <c r="AC218" s="99"/>
      <c r="AD218" s="88"/>
      <c r="AE218" s="88"/>
      <c r="AF218" s="89"/>
      <c r="AG218" s="89"/>
      <c r="AH218" s="89"/>
      <c r="AI218" s="89"/>
      <c r="AJ218" s="89"/>
      <c r="AK218" s="89"/>
      <c r="AL218" s="89"/>
      <c r="AM218" s="89"/>
      <c r="AN218" s="89"/>
      <c r="AO218" s="89"/>
      <c r="AP218" s="89"/>
      <c r="AQ218" s="89"/>
    </row>
    <row r="219" spans="1:43" ht="31.2" x14ac:dyDescent="0.3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2" t="s">
        <v>189</v>
      </c>
      <c r="Q219" s="3" t="s">
        <v>115</v>
      </c>
      <c r="R219" s="24">
        <v>14</v>
      </c>
      <c r="S219" s="24">
        <v>14</v>
      </c>
      <c r="T219" s="24">
        <v>14</v>
      </c>
      <c r="U219" s="24">
        <v>14</v>
      </c>
      <c r="V219" s="24">
        <v>14</v>
      </c>
      <c r="W219" s="24">
        <v>14</v>
      </c>
      <c r="X219" s="24">
        <v>14</v>
      </c>
      <c r="Y219" s="24">
        <v>14</v>
      </c>
      <c r="Z219" s="24">
        <v>14</v>
      </c>
      <c r="AA219" s="24">
        <v>14</v>
      </c>
      <c r="AB219" s="24">
        <v>14</v>
      </c>
      <c r="AC219" s="63"/>
    </row>
    <row r="220" spans="1:43" ht="31.8" x14ac:dyDescent="0.3">
      <c r="A220" s="35">
        <v>1</v>
      </c>
      <c r="B220" s="35">
        <v>4</v>
      </c>
      <c r="C220" s="35"/>
      <c r="D220" s="35">
        <v>4</v>
      </c>
      <c r="E220" s="35">
        <v>0</v>
      </c>
      <c r="F220" s="35">
        <v>1</v>
      </c>
      <c r="G220" s="86" t="s">
        <v>76</v>
      </c>
      <c r="H220" s="86" t="s">
        <v>82</v>
      </c>
      <c r="I220" s="86" t="s">
        <v>83</v>
      </c>
      <c r="J220" s="86" t="s">
        <v>89</v>
      </c>
      <c r="K220" s="35">
        <v>0</v>
      </c>
      <c r="L220" s="35">
        <v>0</v>
      </c>
      <c r="M220" s="35">
        <v>4</v>
      </c>
      <c r="N220" s="35" t="s">
        <v>109</v>
      </c>
      <c r="O220" s="86"/>
      <c r="P220" s="167" t="s">
        <v>188</v>
      </c>
      <c r="Q220" s="25" t="s">
        <v>24</v>
      </c>
      <c r="R220" s="9">
        <v>6821.6</v>
      </c>
      <c r="S220" s="9">
        <v>870.5</v>
      </c>
      <c r="T220" s="9">
        <v>870.5</v>
      </c>
      <c r="U220" s="9">
        <v>870.5</v>
      </c>
      <c r="V220" s="9">
        <v>870.5</v>
      </c>
      <c r="W220" s="9">
        <v>870.5</v>
      </c>
      <c r="X220" s="9">
        <v>870.5</v>
      </c>
      <c r="Y220" s="9">
        <v>870.5</v>
      </c>
      <c r="Z220" s="9">
        <v>870.5</v>
      </c>
      <c r="AA220" s="9">
        <v>870.5</v>
      </c>
      <c r="AB220" s="9">
        <v>870.5</v>
      </c>
      <c r="AC220" s="64"/>
    </row>
    <row r="221" spans="1:43" ht="31.2" x14ac:dyDescent="0.3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2" t="s">
        <v>190</v>
      </c>
      <c r="Q221" s="3" t="s">
        <v>115</v>
      </c>
      <c r="R221" s="24">
        <v>1</v>
      </c>
      <c r="S221" s="24">
        <v>1</v>
      </c>
      <c r="T221" s="24">
        <v>1</v>
      </c>
      <c r="U221" s="24">
        <v>1</v>
      </c>
      <c r="V221" s="24">
        <v>1</v>
      </c>
      <c r="W221" s="24">
        <v>1</v>
      </c>
      <c r="X221" s="24">
        <v>1</v>
      </c>
      <c r="Y221" s="24">
        <v>1</v>
      </c>
      <c r="Z221" s="24">
        <v>1</v>
      </c>
      <c r="AA221" s="24">
        <v>1</v>
      </c>
      <c r="AB221" s="24">
        <v>1</v>
      </c>
    </row>
    <row r="222" spans="1:43" ht="31.8" x14ac:dyDescent="0.3">
      <c r="A222" s="35">
        <v>1</v>
      </c>
      <c r="B222" s="35">
        <v>4</v>
      </c>
      <c r="C222" s="35"/>
      <c r="D222" s="35">
        <v>4</v>
      </c>
      <c r="E222" s="35">
        <v>0</v>
      </c>
      <c r="F222" s="35">
        <v>1</v>
      </c>
      <c r="G222" s="86" t="s">
        <v>76</v>
      </c>
      <c r="H222" s="86" t="s">
        <v>82</v>
      </c>
      <c r="I222" s="86" t="s">
        <v>83</v>
      </c>
      <c r="J222" s="86" t="s">
        <v>89</v>
      </c>
      <c r="K222" s="35">
        <v>0</v>
      </c>
      <c r="L222" s="35">
        <v>0</v>
      </c>
      <c r="M222" s="35">
        <v>5</v>
      </c>
      <c r="N222" s="35" t="s">
        <v>109</v>
      </c>
      <c r="O222" s="86"/>
      <c r="P222" s="167" t="s">
        <v>188</v>
      </c>
      <c r="Q222" s="6" t="s">
        <v>24</v>
      </c>
      <c r="R222" s="9">
        <v>2070.3000000000002</v>
      </c>
      <c r="S222" s="9">
        <v>2405.3000000000002</v>
      </c>
      <c r="T222" s="9">
        <v>1555.3</v>
      </c>
      <c r="U222" s="9">
        <v>1555.3</v>
      </c>
      <c r="V222" s="9">
        <v>1555.3</v>
      </c>
      <c r="W222" s="9">
        <v>1555.3</v>
      </c>
      <c r="X222" s="9">
        <v>1555.3</v>
      </c>
      <c r="Y222" s="9">
        <v>1555.3</v>
      </c>
      <c r="Z222" s="9">
        <v>1555.3</v>
      </c>
      <c r="AA222" s="9">
        <v>1555.3</v>
      </c>
      <c r="AB222" s="9">
        <v>1555.3</v>
      </c>
    </row>
    <row r="223" spans="1:43" ht="31.2" x14ac:dyDescent="0.3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2" t="s">
        <v>191</v>
      </c>
      <c r="Q223" s="3" t="s">
        <v>115</v>
      </c>
      <c r="R223" s="5">
        <v>5</v>
      </c>
      <c r="S223" s="5">
        <v>5</v>
      </c>
      <c r="T223" s="5">
        <v>5</v>
      </c>
      <c r="U223" s="5">
        <v>5</v>
      </c>
      <c r="V223" s="5">
        <v>5</v>
      </c>
      <c r="W223" s="5">
        <v>5</v>
      </c>
      <c r="X223" s="5">
        <v>5</v>
      </c>
      <c r="Y223" s="5">
        <v>5</v>
      </c>
      <c r="Z223" s="5">
        <v>5</v>
      </c>
      <c r="AA223" s="5">
        <v>5</v>
      </c>
      <c r="AB223" s="5">
        <v>5</v>
      </c>
    </row>
    <row r="224" spans="1:43" ht="31.2" x14ac:dyDescent="0.3">
      <c r="A224" s="35">
        <v>1</v>
      </c>
      <c r="B224" s="35">
        <v>4</v>
      </c>
      <c r="C224" s="35"/>
      <c r="D224" s="35">
        <v>4</v>
      </c>
      <c r="E224" s="35">
        <v>0</v>
      </c>
      <c r="F224" s="35">
        <v>1</v>
      </c>
      <c r="G224" s="86" t="s">
        <v>76</v>
      </c>
      <c r="H224" s="86" t="s">
        <v>82</v>
      </c>
      <c r="I224" s="86" t="s">
        <v>83</v>
      </c>
      <c r="J224" s="86" t="s">
        <v>90</v>
      </c>
      <c r="K224" s="35">
        <v>0</v>
      </c>
      <c r="L224" s="35">
        <v>0</v>
      </c>
      <c r="M224" s="35">
        <v>0</v>
      </c>
      <c r="N224" s="35" t="s">
        <v>109</v>
      </c>
      <c r="O224" s="86"/>
      <c r="P224" s="30" t="s">
        <v>192</v>
      </c>
      <c r="Q224" s="21" t="s">
        <v>24</v>
      </c>
      <c r="R224" s="7">
        <f>R228+R232+R236+R240</f>
        <v>31915.9</v>
      </c>
      <c r="S224" s="7">
        <f t="shared" ref="S224:AB224" si="66">S228+S232+S236+S240</f>
        <v>11400.9</v>
      </c>
      <c r="T224" s="7">
        <f t="shared" si="66"/>
        <v>5840.4</v>
      </c>
      <c r="U224" s="7">
        <f t="shared" si="66"/>
        <v>5840.4</v>
      </c>
      <c r="V224" s="7">
        <f t="shared" si="66"/>
        <v>5840.4</v>
      </c>
      <c r="W224" s="7">
        <f t="shared" si="66"/>
        <v>5840.4</v>
      </c>
      <c r="X224" s="7">
        <f t="shared" si="66"/>
        <v>5840.4</v>
      </c>
      <c r="Y224" s="7">
        <f t="shared" si="66"/>
        <v>5840.4</v>
      </c>
      <c r="Z224" s="7">
        <f t="shared" si="66"/>
        <v>5840.4</v>
      </c>
      <c r="AA224" s="7">
        <f t="shared" si="66"/>
        <v>5840.4</v>
      </c>
      <c r="AB224" s="7">
        <f t="shared" si="66"/>
        <v>5840.4</v>
      </c>
    </row>
    <row r="225" spans="1:29" ht="31.2" x14ac:dyDescent="0.3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22" t="s">
        <v>193</v>
      </c>
      <c r="Q225" s="23" t="s">
        <v>115</v>
      </c>
      <c r="R225" s="5">
        <f t="shared" ref="R225:W226" si="67">R229+R233+R237+R241</f>
        <v>436</v>
      </c>
      <c r="S225" s="5">
        <f t="shared" si="67"/>
        <v>60</v>
      </c>
      <c r="T225" s="5">
        <f t="shared" si="67"/>
        <v>60</v>
      </c>
      <c r="U225" s="5">
        <f t="shared" si="67"/>
        <v>77</v>
      </c>
      <c r="V225" s="5">
        <f t="shared" si="67"/>
        <v>77</v>
      </c>
      <c r="W225" s="5">
        <f t="shared" si="67"/>
        <v>77</v>
      </c>
      <c r="X225" s="5">
        <f t="shared" ref="X225:AB225" si="68">X229+X233+X237+X241</f>
        <v>77</v>
      </c>
      <c r="Y225" s="5">
        <f t="shared" si="68"/>
        <v>77</v>
      </c>
      <c r="Z225" s="5">
        <f t="shared" si="68"/>
        <v>77</v>
      </c>
      <c r="AA225" s="5">
        <f t="shared" si="68"/>
        <v>77</v>
      </c>
      <c r="AB225" s="5">
        <f t="shared" si="68"/>
        <v>77</v>
      </c>
    </row>
    <row r="226" spans="1:29" x14ac:dyDescent="0.3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22" t="s">
        <v>194</v>
      </c>
      <c r="Q226" s="23" t="s">
        <v>115</v>
      </c>
      <c r="R226" s="5">
        <f t="shared" si="67"/>
        <v>18</v>
      </c>
      <c r="S226" s="5">
        <f t="shared" si="67"/>
        <v>20</v>
      </c>
      <c r="T226" s="5">
        <f t="shared" si="67"/>
        <v>20</v>
      </c>
      <c r="U226" s="5">
        <f t="shared" si="67"/>
        <v>19</v>
      </c>
      <c r="V226" s="5">
        <f t="shared" si="67"/>
        <v>19</v>
      </c>
      <c r="W226" s="5">
        <f t="shared" si="67"/>
        <v>19</v>
      </c>
      <c r="X226" s="5">
        <f t="shared" ref="X226:AB226" si="69">X230+X234+X238+X242</f>
        <v>19</v>
      </c>
      <c r="Y226" s="5">
        <f t="shared" si="69"/>
        <v>19</v>
      </c>
      <c r="Z226" s="5">
        <f t="shared" si="69"/>
        <v>19</v>
      </c>
      <c r="AA226" s="5">
        <f t="shared" si="69"/>
        <v>19</v>
      </c>
      <c r="AB226" s="5">
        <f t="shared" si="69"/>
        <v>19</v>
      </c>
    </row>
    <row r="227" spans="1:29" ht="32.25" customHeight="1" x14ac:dyDescent="0.3">
      <c r="A227" s="3"/>
      <c r="B227" s="3"/>
      <c r="C227" s="3"/>
      <c r="D227" s="109"/>
      <c r="E227" s="3"/>
      <c r="F227" s="3"/>
      <c r="G227" s="51"/>
      <c r="H227" s="51"/>
      <c r="I227" s="51"/>
      <c r="J227" s="51"/>
      <c r="K227" s="51"/>
      <c r="L227" s="51"/>
      <c r="M227" s="51"/>
      <c r="N227" s="51"/>
      <c r="O227" s="51"/>
      <c r="P227" s="22" t="s">
        <v>195</v>
      </c>
      <c r="Q227" s="23" t="s">
        <v>115</v>
      </c>
      <c r="R227" s="5">
        <f>R231+R235+R239+R243</f>
        <v>25</v>
      </c>
      <c r="S227" s="5">
        <f t="shared" ref="S227:AB227" si="70">S231+S235+S239+S243</f>
        <v>38</v>
      </c>
      <c r="T227" s="5">
        <f t="shared" si="70"/>
        <v>38</v>
      </c>
      <c r="U227" s="5">
        <f t="shared" si="70"/>
        <v>38</v>
      </c>
      <c r="V227" s="5">
        <f t="shared" si="70"/>
        <v>38</v>
      </c>
      <c r="W227" s="5">
        <f t="shared" si="70"/>
        <v>38</v>
      </c>
      <c r="X227" s="5">
        <f t="shared" si="70"/>
        <v>38</v>
      </c>
      <c r="Y227" s="5">
        <f t="shared" si="70"/>
        <v>38</v>
      </c>
      <c r="Z227" s="5">
        <f t="shared" si="70"/>
        <v>38</v>
      </c>
      <c r="AA227" s="5">
        <f t="shared" si="70"/>
        <v>38</v>
      </c>
      <c r="AB227" s="5">
        <f t="shared" si="70"/>
        <v>38</v>
      </c>
    </row>
    <row r="228" spans="1:29" ht="16.2" x14ac:dyDescent="0.3">
      <c r="A228" s="35">
        <v>1</v>
      </c>
      <c r="B228" s="35">
        <v>4</v>
      </c>
      <c r="C228" s="35"/>
      <c r="D228" s="35">
        <v>4</v>
      </c>
      <c r="E228" s="35">
        <v>0</v>
      </c>
      <c r="F228" s="35">
        <v>1</v>
      </c>
      <c r="G228" s="86" t="s">
        <v>76</v>
      </c>
      <c r="H228" s="86" t="s">
        <v>82</v>
      </c>
      <c r="I228" s="86" t="s">
        <v>83</v>
      </c>
      <c r="J228" s="86" t="s">
        <v>90</v>
      </c>
      <c r="K228" s="35">
        <v>0</v>
      </c>
      <c r="L228" s="35">
        <v>0</v>
      </c>
      <c r="M228" s="35">
        <v>3</v>
      </c>
      <c r="N228" s="35" t="s">
        <v>109</v>
      </c>
      <c r="O228" s="86"/>
      <c r="P228" s="168" t="s">
        <v>196</v>
      </c>
      <c r="Q228" s="6" t="s">
        <v>24</v>
      </c>
      <c r="R228" s="9">
        <v>7831.7</v>
      </c>
      <c r="S228" s="9">
        <f>2600+305</f>
        <v>2905</v>
      </c>
      <c r="T228" s="9">
        <v>1900</v>
      </c>
      <c r="U228" s="9">
        <v>1900</v>
      </c>
      <c r="V228" s="9">
        <v>1900</v>
      </c>
      <c r="W228" s="9">
        <v>1900</v>
      </c>
      <c r="X228" s="9">
        <v>1900</v>
      </c>
      <c r="Y228" s="9">
        <v>1900</v>
      </c>
      <c r="Z228" s="9">
        <v>1900</v>
      </c>
      <c r="AA228" s="9">
        <v>1900</v>
      </c>
      <c r="AB228" s="9">
        <v>1900</v>
      </c>
      <c r="AC228" s="63"/>
    </row>
    <row r="229" spans="1:29" ht="31.2" x14ac:dyDescent="0.3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22" t="s">
        <v>197</v>
      </c>
      <c r="Q229" s="23" t="s">
        <v>115</v>
      </c>
      <c r="R229" s="24">
        <v>99</v>
      </c>
      <c r="S229" s="24">
        <v>10</v>
      </c>
      <c r="T229" s="24">
        <v>10</v>
      </c>
      <c r="U229" s="24">
        <v>10</v>
      </c>
      <c r="V229" s="24">
        <v>10</v>
      </c>
      <c r="W229" s="24">
        <v>10</v>
      </c>
      <c r="X229" s="24">
        <v>10</v>
      </c>
      <c r="Y229" s="24">
        <v>10</v>
      </c>
      <c r="Z229" s="24">
        <v>10</v>
      </c>
      <c r="AA229" s="24">
        <v>10</v>
      </c>
      <c r="AB229" s="24">
        <v>10</v>
      </c>
    </row>
    <row r="230" spans="1:29" ht="31.5" customHeight="1" x14ac:dyDescent="0.3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22" t="s">
        <v>198</v>
      </c>
      <c r="Q230" s="23" t="s">
        <v>115</v>
      </c>
      <c r="R230" s="24">
        <v>6</v>
      </c>
      <c r="S230" s="24">
        <v>4</v>
      </c>
      <c r="T230" s="24">
        <v>4</v>
      </c>
      <c r="U230" s="24">
        <v>4</v>
      </c>
      <c r="V230" s="24">
        <v>4</v>
      </c>
      <c r="W230" s="24">
        <v>4</v>
      </c>
      <c r="X230" s="24">
        <v>4</v>
      </c>
      <c r="Y230" s="24">
        <v>4</v>
      </c>
      <c r="Z230" s="24">
        <v>4</v>
      </c>
      <c r="AA230" s="24">
        <v>4</v>
      </c>
      <c r="AB230" s="24">
        <v>4</v>
      </c>
    </row>
    <row r="231" spans="1:29" ht="46.8" x14ac:dyDescent="0.3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22" t="s">
        <v>199</v>
      </c>
      <c r="Q231" s="23" t="s">
        <v>115</v>
      </c>
      <c r="R231" s="5">
        <v>9</v>
      </c>
      <c r="S231" s="5">
        <v>7</v>
      </c>
      <c r="T231" s="5">
        <v>7</v>
      </c>
      <c r="U231" s="5">
        <v>7</v>
      </c>
      <c r="V231" s="5">
        <v>7</v>
      </c>
      <c r="W231" s="5">
        <v>7</v>
      </c>
      <c r="X231" s="5">
        <v>7</v>
      </c>
      <c r="Y231" s="5">
        <v>7</v>
      </c>
      <c r="Z231" s="5">
        <v>7</v>
      </c>
      <c r="AA231" s="5">
        <v>7</v>
      </c>
      <c r="AB231" s="5">
        <v>7</v>
      </c>
    </row>
    <row r="232" spans="1:29" ht="16.2" x14ac:dyDescent="0.3">
      <c r="A232" s="35">
        <v>1</v>
      </c>
      <c r="B232" s="35">
        <v>4</v>
      </c>
      <c r="C232" s="35"/>
      <c r="D232" s="35">
        <v>4</v>
      </c>
      <c r="E232" s="35">
        <v>0</v>
      </c>
      <c r="F232" s="35">
        <v>1</v>
      </c>
      <c r="G232" s="86" t="s">
        <v>76</v>
      </c>
      <c r="H232" s="86" t="s">
        <v>82</v>
      </c>
      <c r="I232" s="86" t="s">
        <v>83</v>
      </c>
      <c r="J232" s="86" t="s">
        <v>90</v>
      </c>
      <c r="K232" s="35">
        <v>0</v>
      </c>
      <c r="L232" s="35">
        <v>0</v>
      </c>
      <c r="M232" s="35">
        <v>4</v>
      </c>
      <c r="N232" s="35" t="s">
        <v>109</v>
      </c>
      <c r="O232" s="86"/>
      <c r="P232" s="168" t="s">
        <v>196</v>
      </c>
      <c r="Q232" s="6" t="s">
        <v>24</v>
      </c>
      <c r="R232" s="9">
        <v>7218.7</v>
      </c>
      <c r="S232" s="9">
        <f>1500+167.5</f>
        <v>1667.5</v>
      </c>
      <c r="T232" s="9">
        <v>1500</v>
      </c>
      <c r="U232" s="9">
        <v>1500</v>
      </c>
      <c r="V232" s="9">
        <v>1500</v>
      </c>
      <c r="W232" s="9">
        <v>1500</v>
      </c>
      <c r="X232" s="9">
        <v>1500</v>
      </c>
      <c r="Y232" s="9">
        <v>1500</v>
      </c>
      <c r="Z232" s="9">
        <v>1500</v>
      </c>
      <c r="AA232" s="9">
        <v>1500</v>
      </c>
      <c r="AB232" s="9">
        <v>1500</v>
      </c>
    </row>
    <row r="233" spans="1:29" ht="31.2" x14ac:dyDescent="0.3">
      <c r="A233" s="65"/>
      <c r="B233" s="65"/>
      <c r="C233" s="65"/>
      <c r="D233" s="65"/>
      <c r="E233" s="65"/>
      <c r="F233" s="65"/>
      <c r="G233" s="148"/>
      <c r="H233" s="148"/>
      <c r="I233" s="148"/>
      <c r="J233" s="148"/>
      <c r="K233" s="65"/>
      <c r="L233" s="65"/>
      <c r="M233" s="65"/>
      <c r="N233" s="65"/>
      <c r="O233" s="65"/>
      <c r="P233" s="22" t="s">
        <v>200</v>
      </c>
      <c r="Q233" s="23" t="s">
        <v>115</v>
      </c>
      <c r="R233" s="5">
        <v>63</v>
      </c>
      <c r="S233" s="5">
        <v>3</v>
      </c>
      <c r="T233" s="5">
        <v>3</v>
      </c>
      <c r="U233" s="5">
        <v>3</v>
      </c>
      <c r="V233" s="5">
        <v>3</v>
      </c>
      <c r="W233" s="5">
        <v>3</v>
      </c>
      <c r="X233" s="5">
        <v>3</v>
      </c>
      <c r="Y233" s="5">
        <v>3</v>
      </c>
      <c r="Z233" s="5">
        <v>3</v>
      </c>
      <c r="AA233" s="5">
        <v>3</v>
      </c>
      <c r="AB233" s="5">
        <v>3</v>
      </c>
    </row>
    <row r="234" spans="1:29" ht="31.5" customHeight="1" x14ac:dyDescent="0.3">
      <c r="A234" s="3"/>
      <c r="B234" s="3"/>
      <c r="C234" s="3"/>
      <c r="D234" s="109"/>
      <c r="E234" s="3"/>
      <c r="F234" s="3"/>
      <c r="G234" s="51"/>
      <c r="H234" s="51"/>
      <c r="I234" s="51"/>
      <c r="J234" s="51"/>
      <c r="K234" s="3"/>
      <c r="L234" s="3"/>
      <c r="M234" s="3"/>
      <c r="N234" s="3"/>
      <c r="O234" s="3"/>
      <c r="P234" s="22" t="s">
        <v>201</v>
      </c>
      <c r="Q234" s="23" t="s">
        <v>115</v>
      </c>
      <c r="R234" s="5">
        <v>7</v>
      </c>
      <c r="S234" s="5">
        <v>7</v>
      </c>
      <c r="T234" s="5">
        <v>7</v>
      </c>
      <c r="U234" s="5">
        <v>6</v>
      </c>
      <c r="V234" s="5">
        <v>6</v>
      </c>
      <c r="W234" s="5">
        <v>6</v>
      </c>
      <c r="X234" s="5">
        <v>6</v>
      </c>
      <c r="Y234" s="5">
        <v>6</v>
      </c>
      <c r="Z234" s="5">
        <v>6</v>
      </c>
      <c r="AA234" s="5">
        <v>6</v>
      </c>
      <c r="AB234" s="5">
        <v>6</v>
      </c>
    </row>
    <row r="235" spans="1:29" ht="46.8" x14ac:dyDescent="0.3">
      <c r="A235" s="65"/>
      <c r="B235" s="65"/>
      <c r="C235" s="65"/>
      <c r="D235" s="65"/>
      <c r="E235" s="65"/>
      <c r="F235" s="65"/>
      <c r="G235" s="148"/>
      <c r="H235" s="148"/>
      <c r="I235" s="148"/>
      <c r="J235" s="148"/>
      <c r="K235" s="65"/>
      <c r="L235" s="65"/>
      <c r="M235" s="65"/>
      <c r="N235" s="65"/>
      <c r="O235" s="65"/>
      <c r="P235" s="22" t="s">
        <v>202</v>
      </c>
      <c r="Q235" s="23" t="s">
        <v>115</v>
      </c>
      <c r="R235" s="5">
        <v>2</v>
      </c>
      <c r="S235" s="5">
        <v>14</v>
      </c>
      <c r="T235" s="5">
        <v>14</v>
      </c>
      <c r="U235" s="5">
        <v>14</v>
      </c>
      <c r="V235" s="5">
        <v>14</v>
      </c>
      <c r="W235" s="5">
        <v>14</v>
      </c>
      <c r="X235" s="5">
        <v>14</v>
      </c>
      <c r="Y235" s="5">
        <v>14</v>
      </c>
      <c r="Z235" s="5">
        <v>14</v>
      </c>
      <c r="AA235" s="5">
        <v>14</v>
      </c>
      <c r="AB235" s="5">
        <v>14</v>
      </c>
    </row>
    <row r="236" spans="1:29" ht="16.2" x14ac:dyDescent="0.3">
      <c r="A236" s="35">
        <v>1</v>
      </c>
      <c r="B236" s="35">
        <v>4</v>
      </c>
      <c r="C236" s="35"/>
      <c r="D236" s="35">
        <v>4</v>
      </c>
      <c r="E236" s="35">
        <v>0</v>
      </c>
      <c r="F236" s="35">
        <v>1</v>
      </c>
      <c r="G236" s="86" t="s">
        <v>76</v>
      </c>
      <c r="H236" s="86" t="s">
        <v>82</v>
      </c>
      <c r="I236" s="86" t="s">
        <v>83</v>
      </c>
      <c r="J236" s="86" t="s">
        <v>90</v>
      </c>
      <c r="K236" s="35">
        <v>0</v>
      </c>
      <c r="L236" s="35">
        <v>0</v>
      </c>
      <c r="M236" s="35">
        <v>5</v>
      </c>
      <c r="N236" s="35" t="s">
        <v>109</v>
      </c>
      <c r="O236" s="86"/>
      <c r="P236" s="168" t="s">
        <v>196</v>
      </c>
      <c r="Q236" s="6" t="s">
        <v>24</v>
      </c>
      <c r="R236" s="9">
        <v>7869.5</v>
      </c>
      <c r="S236" s="9">
        <f>1500+230</f>
        <v>1730</v>
      </c>
      <c r="T236" s="9">
        <v>1500</v>
      </c>
      <c r="U236" s="9">
        <v>1500</v>
      </c>
      <c r="V236" s="9">
        <v>1500</v>
      </c>
      <c r="W236" s="9">
        <v>1500</v>
      </c>
      <c r="X236" s="9">
        <v>1500</v>
      </c>
      <c r="Y236" s="9">
        <v>1500</v>
      </c>
      <c r="Z236" s="9">
        <v>1500</v>
      </c>
      <c r="AA236" s="9">
        <v>1500</v>
      </c>
      <c r="AB236" s="9">
        <v>1500</v>
      </c>
    </row>
    <row r="237" spans="1:29" ht="31.2" x14ac:dyDescent="0.3">
      <c r="A237" s="3"/>
      <c r="B237" s="3"/>
      <c r="C237" s="3"/>
      <c r="D237" s="109"/>
      <c r="E237" s="3"/>
      <c r="F237" s="3"/>
      <c r="G237" s="51"/>
      <c r="H237" s="51"/>
      <c r="I237" s="51"/>
      <c r="J237" s="51"/>
      <c r="K237" s="3"/>
      <c r="L237" s="3"/>
      <c r="M237" s="3"/>
      <c r="N237" s="3"/>
      <c r="O237" s="3"/>
      <c r="P237" s="22" t="s">
        <v>203</v>
      </c>
      <c r="Q237" s="23" t="s">
        <v>115</v>
      </c>
      <c r="R237" s="24">
        <v>90</v>
      </c>
      <c r="S237" s="24">
        <v>44</v>
      </c>
      <c r="T237" s="24">
        <v>44</v>
      </c>
      <c r="U237" s="24">
        <v>44</v>
      </c>
      <c r="V237" s="24">
        <v>44</v>
      </c>
      <c r="W237" s="24">
        <v>44</v>
      </c>
      <c r="X237" s="24">
        <v>44</v>
      </c>
      <c r="Y237" s="24">
        <v>44</v>
      </c>
      <c r="Z237" s="24">
        <v>44</v>
      </c>
      <c r="AA237" s="24">
        <v>44</v>
      </c>
      <c r="AB237" s="24">
        <v>44</v>
      </c>
    </row>
    <row r="238" spans="1:29" ht="33" customHeight="1" x14ac:dyDescent="0.3">
      <c r="A238" s="3"/>
      <c r="B238" s="3"/>
      <c r="C238" s="3"/>
      <c r="D238" s="109"/>
      <c r="E238" s="3"/>
      <c r="F238" s="3"/>
      <c r="G238" s="51"/>
      <c r="H238" s="51"/>
      <c r="I238" s="51"/>
      <c r="J238" s="51"/>
      <c r="K238" s="3"/>
      <c r="L238" s="3"/>
      <c r="M238" s="3"/>
      <c r="N238" s="3"/>
      <c r="O238" s="3"/>
      <c r="P238" s="22" t="s">
        <v>204</v>
      </c>
      <c r="Q238" s="23" t="s">
        <v>115</v>
      </c>
      <c r="R238" s="24">
        <v>3</v>
      </c>
      <c r="S238" s="24">
        <v>4</v>
      </c>
      <c r="T238" s="24">
        <v>4</v>
      </c>
      <c r="U238" s="24">
        <v>4</v>
      </c>
      <c r="V238" s="24">
        <v>4</v>
      </c>
      <c r="W238" s="24">
        <v>4</v>
      </c>
      <c r="X238" s="24">
        <v>4</v>
      </c>
      <c r="Y238" s="24">
        <v>4</v>
      </c>
      <c r="Z238" s="24">
        <v>4</v>
      </c>
      <c r="AA238" s="24">
        <v>4</v>
      </c>
      <c r="AB238" s="24">
        <v>4</v>
      </c>
    </row>
    <row r="239" spans="1:29" ht="46.8" x14ac:dyDescent="0.3">
      <c r="A239" s="3"/>
      <c r="B239" s="3"/>
      <c r="C239" s="3"/>
      <c r="D239" s="109"/>
      <c r="E239" s="3"/>
      <c r="F239" s="3"/>
      <c r="G239" s="51"/>
      <c r="H239" s="51"/>
      <c r="I239" s="51"/>
      <c r="J239" s="51"/>
      <c r="K239" s="3"/>
      <c r="L239" s="3"/>
      <c r="M239" s="3"/>
      <c r="N239" s="3"/>
      <c r="O239" s="3"/>
      <c r="P239" s="22" t="s">
        <v>205</v>
      </c>
      <c r="Q239" s="23" t="s">
        <v>115</v>
      </c>
      <c r="R239" s="5">
        <v>9</v>
      </c>
      <c r="S239" s="5">
        <v>9</v>
      </c>
      <c r="T239" s="5">
        <v>9</v>
      </c>
      <c r="U239" s="5">
        <v>9</v>
      </c>
      <c r="V239" s="5">
        <v>9</v>
      </c>
      <c r="W239" s="5">
        <v>9</v>
      </c>
      <c r="X239" s="5">
        <v>9</v>
      </c>
      <c r="Y239" s="5">
        <v>9</v>
      </c>
      <c r="Z239" s="5">
        <v>9</v>
      </c>
      <c r="AA239" s="5">
        <v>9</v>
      </c>
      <c r="AB239" s="5">
        <v>9</v>
      </c>
    </row>
    <row r="240" spans="1:29" ht="16.2" x14ac:dyDescent="0.3">
      <c r="A240" s="35">
        <v>1</v>
      </c>
      <c r="B240" s="35">
        <v>4</v>
      </c>
      <c r="C240" s="35"/>
      <c r="D240" s="35">
        <v>4</v>
      </c>
      <c r="E240" s="35">
        <v>0</v>
      </c>
      <c r="F240" s="35">
        <v>1</v>
      </c>
      <c r="G240" s="86" t="s">
        <v>76</v>
      </c>
      <c r="H240" s="86" t="s">
        <v>82</v>
      </c>
      <c r="I240" s="86" t="s">
        <v>83</v>
      </c>
      <c r="J240" s="86" t="s">
        <v>90</v>
      </c>
      <c r="K240" s="35">
        <v>0</v>
      </c>
      <c r="L240" s="35">
        <v>0</v>
      </c>
      <c r="M240" s="35">
        <v>6</v>
      </c>
      <c r="N240" s="35" t="s">
        <v>109</v>
      </c>
      <c r="O240" s="86"/>
      <c r="P240" s="168" t="s">
        <v>196</v>
      </c>
      <c r="Q240" s="6" t="s">
        <v>24</v>
      </c>
      <c r="R240" s="9">
        <v>8996</v>
      </c>
      <c r="S240" s="9">
        <f>4440.4+658</f>
        <v>5098.3999999999996</v>
      </c>
      <c r="T240" s="9">
        <v>940.4</v>
      </c>
      <c r="U240" s="9">
        <v>940.4</v>
      </c>
      <c r="V240" s="9">
        <v>940.4</v>
      </c>
      <c r="W240" s="9">
        <v>940.4</v>
      </c>
      <c r="X240" s="9">
        <v>940.4</v>
      </c>
      <c r="Y240" s="9">
        <v>940.4</v>
      </c>
      <c r="Z240" s="9">
        <v>940.4</v>
      </c>
      <c r="AA240" s="9">
        <v>940.4</v>
      </c>
      <c r="AB240" s="9">
        <v>940.4</v>
      </c>
    </row>
    <row r="241" spans="1:28" ht="31.2" x14ac:dyDescent="0.3">
      <c r="A241" s="3"/>
      <c r="B241" s="3"/>
      <c r="C241" s="3"/>
      <c r="D241" s="109"/>
      <c r="E241" s="3"/>
      <c r="F241" s="3"/>
      <c r="G241" s="51"/>
      <c r="H241" s="51"/>
      <c r="I241" s="51"/>
      <c r="J241" s="51"/>
      <c r="K241" s="3"/>
      <c r="L241" s="3"/>
      <c r="M241" s="3"/>
      <c r="N241" s="3"/>
      <c r="O241" s="3"/>
      <c r="P241" s="2" t="s">
        <v>206</v>
      </c>
      <c r="Q241" s="23" t="s">
        <v>115</v>
      </c>
      <c r="R241" s="5">
        <v>184</v>
      </c>
      <c r="S241" s="5">
        <v>3</v>
      </c>
      <c r="T241" s="5">
        <v>3</v>
      </c>
      <c r="U241" s="5">
        <v>20</v>
      </c>
      <c r="V241" s="5">
        <v>20</v>
      </c>
      <c r="W241" s="5">
        <v>20</v>
      </c>
      <c r="X241" s="5">
        <v>20</v>
      </c>
      <c r="Y241" s="5">
        <v>20</v>
      </c>
      <c r="Z241" s="5">
        <v>20</v>
      </c>
      <c r="AA241" s="5">
        <v>20</v>
      </c>
      <c r="AB241" s="5">
        <v>20</v>
      </c>
    </row>
    <row r="242" spans="1:28" ht="31.2" x14ac:dyDescent="0.3">
      <c r="A242" s="3"/>
      <c r="B242" s="3"/>
      <c r="C242" s="3"/>
      <c r="D242" s="109"/>
      <c r="E242" s="3"/>
      <c r="F242" s="3"/>
      <c r="G242" s="51"/>
      <c r="H242" s="51"/>
      <c r="I242" s="51"/>
      <c r="J242" s="51"/>
      <c r="K242" s="3"/>
      <c r="L242" s="3"/>
      <c r="M242" s="3"/>
      <c r="N242" s="3"/>
      <c r="O242" s="3"/>
      <c r="P242" s="2" t="s">
        <v>207</v>
      </c>
      <c r="Q242" s="3" t="s">
        <v>115</v>
      </c>
      <c r="R242" s="5">
        <v>2</v>
      </c>
      <c r="S242" s="5">
        <v>5</v>
      </c>
      <c r="T242" s="5">
        <v>5</v>
      </c>
      <c r="U242" s="5">
        <v>5</v>
      </c>
      <c r="V242" s="5">
        <v>5</v>
      </c>
      <c r="W242" s="5">
        <v>5</v>
      </c>
      <c r="X242" s="5">
        <v>5</v>
      </c>
      <c r="Y242" s="5">
        <v>5</v>
      </c>
      <c r="Z242" s="5">
        <v>5</v>
      </c>
      <c r="AA242" s="5">
        <v>5</v>
      </c>
      <c r="AB242" s="5">
        <v>5</v>
      </c>
    </row>
    <row r="243" spans="1:28" ht="46.8" x14ac:dyDescent="0.3">
      <c r="A243" s="3"/>
      <c r="B243" s="3"/>
      <c r="C243" s="3"/>
      <c r="D243" s="109"/>
      <c r="E243" s="3"/>
      <c r="F243" s="3"/>
      <c r="G243" s="51"/>
      <c r="H243" s="51"/>
      <c r="I243" s="51"/>
      <c r="J243" s="51"/>
      <c r="K243" s="3"/>
      <c r="L243" s="3"/>
      <c r="M243" s="3"/>
      <c r="N243" s="3"/>
      <c r="O243" s="3"/>
      <c r="P243" s="22" t="s">
        <v>208</v>
      </c>
      <c r="Q243" s="23" t="s">
        <v>115</v>
      </c>
      <c r="R243" s="5">
        <v>5</v>
      </c>
      <c r="S243" s="5">
        <v>8</v>
      </c>
      <c r="T243" s="5">
        <v>8</v>
      </c>
      <c r="U243" s="5">
        <v>8</v>
      </c>
      <c r="V243" s="5">
        <v>8</v>
      </c>
      <c r="W243" s="5">
        <v>8</v>
      </c>
      <c r="X243" s="5">
        <v>8</v>
      </c>
      <c r="Y243" s="5">
        <v>8</v>
      </c>
      <c r="Z243" s="5">
        <v>8</v>
      </c>
      <c r="AA243" s="5">
        <v>8</v>
      </c>
      <c r="AB243" s="5">
        <v>8</v>
      </c>
    </row>
    <row r="244" spans="1:28" ht="33" customHeight="1" x14ac:dyDescent="0.3">
      <c r="A244" s="35">
        <v>1</v>
      </c>
      <c r="B244" s="35">
        <v>4</v>
      </c>
      <c r="C244" s="35"/>
      <c r="D244" s="35">
        <v>4</v>
      </c>
      <c r="E244" s="35">
        <v>0</v>
      </c>
      <c r="F244" s="35">
        <v>1</v>
      </c>
      <c r="G244" s="86">
        <v>999999</v>
      </c>
      <c r="H244" s="86" t="s">
        <v>82</v>
      </c>
      <c r="I244" s="86" t="s">
        <v>83</v>
      </c>
      <c r="J244" s="86" t="s">
        <v>87</v>
      </c>
      <c r="K244" s="35">
        <v>0</v>
      </c>
      <c r="L244" s="35">
        <v>0</v>
      </c>
      <c r="M244" s="35">
        <v>0</v>
      </c>
      <c r="N244" s="35" t="s">
        <v>109</v>
      </c>
      <c r="O244" s="86"/>
      <c r="P244" s="20" t="s">
        <v>246</v>
      </c>
      <c r="Q244" s="21" t="s">
        <v>24</v>
      </c>
      <c r="R244" s="7">
        <f t="shared" ref="R244:W245" si="71">R246+R248+R250+R252</f>
        <v>4660.1000000000004</v>
      </c>
      <c r="S244" s="7">
        <f t="shared" si="71"/>
        <v>7597.7</v>
      </c>
      <c r="T244" s="7">
        <f t="shared" si="71"/>
        <v>4797.7</v>
      </c>
      <c r="U244" s="7">
        <f t="shared" si="71"/>
        <v>4797.7</v>
      </c>
      <c r="V244" s="7">
        <f t="shared" si="71"/>
        <v>2897.7</v>
      </c>
      <c r="W244" s="7">
        <f t="shared" si="71"/>
        <v>2897.7</v>
      </c>
      <c r="X244" s="7">
        <f t="shared" ref="X244:AB244" si="72">X246+X248+X250+X252</f>
        <v>2897.7</v>
      </c>
      <c r="Y244" s="7">
        <f t="shared" si="72"/>
        <v>2897.7</v>
      </c>
      <c r="Z244" s="7">
        <f t="shared" si="72"/>
        <v>2897.7</v>
      </c>
      <c r="AA244" s="7">
        <f t="shared" si="72"/>
        <v>2897.7</v>
      </c>
      <c r="AB244" s="7">
        <f t="shared" si="72"/>
        <v>2897.7</v>
      </c>
    </row>
    <row r="245" spans="1:28" ht="31.2" x14ac:dyDescent="0.3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2" t="s">
        <v>209</v>
      </c>
      <c r="Q245" s="3" t="s">
        <v>115</v>
      </c>
      <c r="R245" s="5">
        <f t="shared" si="71"/>
        <v>382</v>
      </c>
      <c r="S245" s="5">
        <f t="shared" si="71"/>
        <v>409</v>
      </c>
      <c r="T245" s="5">
        <f t="shared" si="71"/>
        <v>409</v>
      </c>
      <c r="U245" s="5">
        <f t="shared" si="71"/>
        <v>406</v>
      </c>
      <c r="V245" s="5">
        <f t="shared" si="71"/>
        <v>406</v>
      </c>
      <c r="W245" s="5">
        <f t="shared" si="71"/>
        <v>406</v>
      </c>
      <c r="X245" s="5">
        <f t="shared" ref="X245:AB245" si="73">X247+X249+X251+X253</f>
        <v>406</v>
      </c>
      <c r="Y245" s="5">
        <f t="shared" si="73"/>
        <v>406</v>
      </c>
      <c r="Z245" s="5">
        <f t="shared" si="73"/>
        <v>406</v>
      </c>
      <c r="AA245" s="5">
        <f t="shared" si="73"/>
        <v>406</v>
      </c>
      <c r="AB245" s="5">
        <f t="shared" si="73"/>
        <v>406</v>
      </c>
    </row>
    <row r="246" spans="1:28" ht="31.8" x14ac:dyDescent="0.3">
      <c r="A246" s="35">
        <v>1</v>
      </c>
      <c r="B246" s="35">
        <v>4</v>
      </c>
      <c r="C246" s="35"/>
      <c r="D246" s="35">
        <v>4</v>
      </c>
      <c r="E246" s="35">
        <v>0</v>
      </c>
      <c r="F246" s="35">
        <v>1</v>
      </c>
      <c r="G246" s="86">
        <v>999999</v>
      </c>
      <c r="H246" s="86" t="s">
        <v>82</v>
      </c>
      <c r="I246" s="86" t="s">
        <v>83</v>
      </c>
      <c r="J246" s="86" t="s">
        <v>87</v>
      </c>
      <c r="K246" s="35">
        <v>0</v>
      </c>
      <c r="L246" s="35">
        <v>0</v>
      </c>
      <c r="M246" s="35">
        <v>3</v>
      </c>
      <c r="N246" s="35" t="s">
        <v>109</v>
      </c>
      <c r="O246" s="86"/>
      <c r="P246" s="167" t="s">
        <v>210</v>
      </c>
      <c r="Q246" s="6" t="s">
        <v>24</v>
      </c>
      <c r="R246" s="9">
        <v>1454.7</v>
      </c>
      <c r="S246" s="9">
        <v>1592</v>
      </c>
      <c r="T246" s="9">
        <v>1592</v>
      </c>
      <c r="U246" s="9">
        <v>1592</v>
      </c>
      <c r="V246" s="9">
        <v>1092</v>
      </c>
      <c r="W246" s="9">
        <v>1092</v>
      </c>
      <c r="X246" s="9">
        <v>1092</v>
      </c>
      <c r="Y246" s="9">
        <v>1092</v>
      </c>
      <c r="Z246" s="9">
        <v>1092</v>
      </c>
      <c r="AA246" s="9">
        <v>1092</v>
      </c>
      <c r="AB246" s="9">
        <v>1092</v>
      </c>
    </row>
    <row r="247" spans="1:28" ht="31.2" x14ac:dyDescent="0.3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27" t="s">
        <v>211</v>
      </c>
      <c r="Q247" s="23" t="s">
        <v>115</v>
      </c>
      <c r="R247" s="5">
        <v>150</v>
      </c>
      <c r="S247" s="5">
        <v>160</v>
      </c>
      <c r="T247" s="5">
        <v>160</v>
      </c>
      <c r="U247" s="5">
        <v>157</v>
      </c>
      <c r="V247" s="5">
        <v>157</v>
      </c>
      <c r="W247" s="5">
        <v>157</v>
      </c>
      <c r="X247" s="5">
        <v>157</v>
      </c>
      <c r="Y247" s="5">
        <v>157</v>
      </c>
      <c r="Z247" s="5">
        <v>157</v>
      </c>
      <c r="AA247" s="5">
        <v>157</v>
      </c>
      <c r="AB247" s="5">
        <v>157</v>
      </c>
    </row>
    <row r="248" spans="1:28" ht="31.8" x14ac:dyDescent="0.3">
      <c r="A248" s="35">
        <v>1</v>
      </c>
      <c r="B248" s="35">
        <v>4</v>
      </c>
      <c r="C248" s="35"/>
      <c r="D248" s="35">
        <v>4</v>
      </c>
      <c r="E248" s="35">
        <v>0</v>
      </c>
      <c r="F248" s="35">
        <v>1</v>
      </c>
      <c r="G248" s="86">
        <v>999999</v>
      </c>
      <c r="H248" s="86" t="s">
        <v>82</v>
      </c>
      <c r="I248" s="86" t="s">
        <v>83</v>
      </c>
      <c r="J248" s="86" t="s">
        <v>87</v>
      </c>
      <c r="K248" s="35">
        <v>0</v>
      </c>
      <c r="L248" s="35">
        <v>0</v>
      </c>
      <c r="M248" s="35">
        <v>4</v>
      </c>
      <c r="N248" s="35" t="s">
        <v>109</v>
      </c>
      <c r="O248" s="86"/>
      <c r="P248" s="167" t="s">
        <v>210</v>
      </c>
      <c r="Q248" s="6" t="s">
        <v>24</v>
      </c>
      <c r="R248" s="9">
        <v>1031.3</v>
      </c>
      <c r="S248" s="9">
        <v>3930.5</v>
      </c>
      <c r="T248" s="9">
        <v>1130.5</v>
      </c>
      <c r="U248" s="9">
        <v>1130.5</v>
      </c>
      <c r="V248" s="9">
        <v>630.5</v>
      </c>
      <c r="W248" s="9">
        <v>630.5</v>
      </c>
      <c r="X248" s="9">
        <v>630.5</v>
      </c>
      <c r="Y248" s="9">
        <v>630.5</v>
      </c>
      <c r="Z248" s="9">
        <v>630.5</v>
      </c>
      <c r="AA248" s="9">
        <v>630.5</v>
      </c>
      <c r="AB248" s="9">
        <v>630.5</v>
      </c>
    </row>
    <row r="249" spans="1:28" ht="31.2" x14ac:dyDescent="0.3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22" t="s">
        <v>212</v>
      </c>
      <c r="Q249" s="23" t="s">
        <v>115</v>
      </c>
      <c r="R249" s="5">
        <v>24</v>
      </c>
      <c r="S249" s="5">
        <v>35</v>
      </c>
      <c r="T249" s="5">
        <v>35</v>
      </c>
      <c r="U249" s="5">
        <v>35</v>
      </c>
      <c r="V249" s="5">
        <v>35</v>
      </c>
      <c r="W249" s="5">
        <v>35</v>
      </c>
      <c r="X249" s="5">
        <v>35</v>
      </c>
      <c r="Y249" s="5">
        <v>35</v>
      </c>
      <c r="Z249" s="5">
        <v>35</v>
      </c>
      <c r="AA249" s="5">
        <v>35</v>
      </c>
      <c r="AB249" s="5">
        <v>35</v>
      </c>
    </row>
    <row r="250" spans="1:28" ht="31.8" x14ac:dyDescent="0.3">
      <c r="A250" s="35">
        <v>1</v>
      </c>
      <c r="B250" s="35">
        <v>4</v>
      </c>
      <c r="C250" s="35"/>
      <c r="D250" s="35">
        <v>4</v>
      </c>
      <c r="E250" s="35">
        <v>0</v>
      </c>
      <c r="F250" s="35">
        <v>1</v>
      </c>
      <c r="G250" s="86">
        <v>999999</v>
      </c>
      <c r="H250" s="86" t="s">
        <v>82</v>
      </c>
      <c r="I250" s="86" t="s">
        <v>83</v>
      </c>
      <c r="J250" s="86" t="s">
        <v>87</v>
      </c>
      <c r="K250" s="35">
        <v>0</v>
      </c>
      <c r="L250" s="35">
        <v>0</v>
      </c>
      <c r="M250" s="35">
        <v>5</v>
      </c>
      <c r="N250" s="35" t="s">
        <v>109</v>
      </c>
      <c r="O250" s="86"/>
      <c r="P250" s="167" t="s">
        <v>210</v>
      </c>
      <c r="Q250" s="6" t="s">
        <v>24</v>
      </c>
      <c r="R250" s="9">
        <f>975.2+10000-10000</f>
        <v>975.20000000000073</v>
      </c>
      <c r="S250" s="9">
        <v>975.2</v>
      </c>
      <c r="T250" s="9">
        <v>975.2</v>
      </c>
      <c r="U250" s="9">
        <v>975.2</v>
      </c>
      <c r="V250" s="9">
        <v>475.2</v>
      </c>
      <c r="W250" s="9">
        <v>475.2</v>
      </c>
      <c r="X250" s="9">
        <v>475.2</v>
      </c>
      <c r="Y250" s="9">
        <v>475.2</v>
      </c>
      <c r="Z250" s="9">
        <v>475.2</v>
      </c>
      <c r="AA250" s="9">
        <v>475.2</v>
      </c>
      <c r="AB250" s="9">
        <v>475.2</v>
      </c>
    </row>
    <row r="251" spans="1:28" ht="31.2" x14ac:dyDescent="0.3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2" t="s">
        <v>213</v>
      </c>
      <c r="Q251" s="3" t="s">
        <v>115</v>
      </c>
      <c r="R251" s="5">
        <v>134</v>
      </c>
      <c r="S251" s="5">
        <v>134</v>
      </c>
      <c r="T251" s="5">
        <v>134</v>
      </c>
      <c r="U251" s="5">
        <v>134</v>
      </c>
      <c r="V251" s="5">
        <v>134</v>
      </c>
      <c r="W251" s="5">
        <v>134</v>
      </c>
      <c r="X251" s="5">
        <v>134</v>
      </c>
      <c r="Y251" s="5">
        <v>134</v>
      </c>
      <c r="Z251" s="5">
        <v>134</v>
      </c>
      <c r="AA251" s="5">
        <v>134</v>
      </c>
      <c r="AB251" s="5">
        <v>134</v>
      </c>
    </row>
    <row r="252" spans="1:28" ht="31.8" x14ac:dyDescent="0.3">
      <c r="A252" s="35">
        <v>1</v>
      </c>
      <c r="B252" s="35">
        <v>4</v>
      </c>
      <c r="C252" s="35"/>
      <c r="D252" s="35">
        <v>4</v>
      </c>
      <c r="E252" s="35">
        <v>0</v>
      </c>
      <c r="F252" s="35">
        <v>1</v>
      </c>
      <c r="G252" s="86">
        <v>999999</v>
      </c>
      <c r="H252" s="86" t="s">
        <v>82</v>
      </c>
      <c r="I252" s="86" t="s">
        <v>83</v>
      </c>
      <c r="J252" s="86" t="s">
        <v>87</v>
      </c>
      <c r="K252" s="35">
        <v>0</v>
      </c>
      <c r="L252" s="35">
        <v>0</v>
      </c>
      <c r="M252" s="35">
        <v>6</v>
      </c>
      <c r="N252" s="35" t="s">
        <v>109</v>
      </c>
      <c r="O252" s="86"/>
      <c r="P252" s="167" t="s">
        <v>210</v>
      </c>
      <c r="Q252" s="6" t="s">
        <v>24</v>
      </c>
      <c r="R252" s="9">
        <v>1198.9000000000001</v>
      </c>
      <c r="S252" s="9">
        <v>1100</v>
      </c>
      <c r="T252" s="9">
        <v>1100</v>
      </c>
      <c r="U252" s="9">
        <v>1100</v>
      </c>
      <c r="V252" s="9">
        <v>700</v>
      </c>
      <c r="W252" s="9">
        <v>700</v>
      </c>
      <c r="X252" s="9">
        <v>700</v>
      </c>
      <c r="Y252" s="9">
        <v>700</v>
      </c>
      <c r="Z252" s="9">
        <v>700</v>
      </c>
      <c r="AA252" s="9">
        <v>700</v>
      </c>
      <c r="AB252" s="9">
        <v>700</v>
      </c>
    </row>
    <row r="253" spans="1:28" ht="31.2" x14ac:dyDescent="0.3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2" t="s">
        <v>214</v>
      </c>
      <c r="Q253" s="3" t="s">
        <v>115</v>
      </c>
      <c r="R253" s="5">
        <v>74</v>
      </c>
      <c r="S253" s="5">
        <v>80</v>
      </c>
      <c r="T253" s="5">
        <v>80</v>
      </c>
      <c r="U253" s="5">
        <v>80</v>
      </c>
      <c r="V253" s="5">
        <v>80</v>
      </c>
      <c r="W253" s="5">
        <v>80</v>
      </c>
      <c r="X253" s="5">
        <v>80</v>
      </c>
      <c r="Y253" s="5">
        <v>80</v>
      </c>
      <c r="Z253" s="5">
        <v>80</v>
      </c>
      <c r="AA253" s="5">
        <v>80</v>
      </c>
      <c r="AB253" s="5">
        <v>80</v>
      </c>
    </row>
    <row r="254" spans="1:28" ht="33.75" customHeight="1" x14ac:dyDescent="0.3">
      <c r="A254" s="35">
        <v>1</v>
      </c>
      <c r="B254" s="35">
        <v>4</v>
      </c>
      <c r="C254" s="35"/>
      <c r="D254" s="35">
        <v>4</v>
      </c>
      <c r="E254" s="35">
        <v>0</v>
      </c>
      <c r="F254" s="35">
        <v>1</v>
      </c>
      <c r="G254" s="86">
        <v>999999</v>
      </c>
      <c r="H254" s="86" t="s">
        <v>82</v>
      </c>
      <c r="I254" s="86" t="s">
        <v>83</v>
      </c>
      <c r="J254" s="86" t="s">
        <v>94</v>
      </c>
      <c r="K254" s="35">
        <v>0</v>
      </c>
      <c r="L254" s="35">
        <v>0</v>
      </c>
      <c r="M254" s="35">
        <v>0</v>
      </c>
      <c r="N254" s="35" t="s">
        <v>109</v>
      </c>
      <c r="O254" s="86"/>
      <c r="P254" s="20" t="s">
        <v>217</v>
      </c>
      <c r="Q254" s="21" t="s">
        <v>24</v>
      </c>
      <c r="R254" s="7">
        <f t="shared" ref="R254:AB254" si="74">R256+R258+R260+R262</f>
        <v>4033</v>
      </c>
      <c r="S254" s="7">
        <f t="shared" si="74"/>
        <v>3630</v>
      </c>
      <c r="T254" s="7">
        <f t="shared" si="74"/>
        <v>3630</v>
      </c>
      <c r="U254" s="7">
        <f t="shared" si="74"/>
        <v>3630</v>
      </c>
      <c r="V254" s="7">
        <f t="shared" si="74"/>
        <v>3750</v>
      </c>
      <c r="W254" s="7">
        <f t="shared" si="74"/>
        <v>3750</v>
      </c>
      <c r="X254" s="7">
        <f t="shared" si="74"/>
        <v>3750</v>
      </c>
      <c r="Y254" s="7">
        <f t="shared" si="74"/>
        <v>3750</v>
      </c>
      <c r="Z254" s="7">
        <f t="shared" si="74"/>
        <v>3750</v>
      </c>
      <c r="AA254" s="7">
        <f t="shared" si="74"/>
        <v>3750</v>
      </c>
      <c r="AB254" s="7">
        <f t="shared" si="74"/>
        <v>3750</v>
      </c>
    </row>
    <row r="255" spans="1:28" ht="31.2" x14ac:dyDescent="0.3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2" t="s">
        <v>215</v>
      </c>
      <c r="Q255" s="170" t="s">
        <v>122</v>
      </c>
      <c r="R255" s="14">
        <f t="shared" ref="R255:AB255" si="75">R257+R259+R261+R263</f>
        <v>864.1</v>
      </c>
      <c r="S255" s="14">
        <f t="shared" si="75"/>
        <v>355.3</v>
      </c>
      <c r="T255" s="14">
        <f t="shared" si="75"/>
        <v>355.3</v>
      </c>
      <c r="U255" s="14">
        <f t="shared" si="75"/>
        <v>355.3</v>
      </c>
      <c r="V255" s="14">
        <f t="shared" si="75"/>
        <v>355.3</v>
      </c>
      <c r="W255" s="14">
        <f t="shared" si="75"/>
        <v>355.3</v>
      </c>
      <c r="X255" s="14">
        <f t="shared" si="75"/>
        <v>355.3</v>
      </c>
      <c r="Y255" s="14">
        <f t="shared" si="75"/>
        <v>355.3</v>
      </c>
      <c r="Z255" s="14">
        <f t="shared" si="75"/>
        <v>355.3</v>
      </c>
      <c r="AA255" s="14">
        <f t="shared" si="75"/>
        <v>355.3</v>
      </c>
      <c r="AB255" s="14">
        <f t="shared" si="75"/>
        <v>355.3</v>
      </c>
    </row>
    <row r="256" spans="1:28" ht="31.8" x14ac:dyDescent="0.3">
      <c r="A256" s="35">
        <v>1</v>
      </c>
      <c r="B256" s="35">
        <v>4</v>
      </c>
      <c r="C256" s="35"/>
      <c r="D256" s="35">
        <v>4</v>
      </c>
      <c r="E256" s="35">
        <v>0</v>
      </c>
      <c r="F256" s="35">
        <v>1</v>
      </c>
      <c r="G256" s="86">
        <v>999999</v>
      </c>
      <c r="H256" s="86" t="s">
        <v>82</v>
      </c>
      <c r="I256" s="86" t="s">
        <v>83</v>
      </c>
      <c r="J256" s="86" t="s">
        <v>94</v>
      </c>
      <c r="K256" s="35">
        <v>0</v>
      </c>
      <c r="L256" s="35">
        <v>0</v>
      </c>
      <c r="M256" s="35">
        <v>3</v>
      </c>
      <c r="N256" s="35" t="s">
        <v>109</v>
      </c>
      <c r="O256" s="86"/>
      <c r="P256" s="167" t="s">
        <v>216</v>
      </c>
      <c r="Q256" s="6" t="s">
        <v>24</v>
      </c>
      <c r="R256" s="9">
        <v>1483</v>
      </c>
      <c r="S256" s="9">
        <v>1000</v>
      </c>
      <c r="T256" s="9">
        <v>1000</v>
      </c>
      <c r="U256" s="9">
        <v>1000</v>
      </c>
      <c r="V256" s="9">
        <v>1000</v>
      </c>
      <c r="W256" s="9">
        <v>1000</v>
      </c>
      <c r="X256" s="9">
        <v>1000</v>
      </c>
      <c r="Y256" s="9">
        <v>1000</v>
      </c>
      <c r="Z256" s="9">
        <v>1000</v>
      </c>
      <c r="AA256" s="9">
        <v>1000</v>
      </c>
      <c r="AB256" s="9">
        <v>1000</v>
      </c>
    </row>
    <row r="257" spans="1:43" ht="31.2" x14ac:dyDescent="0.3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27" t="s">
        <v>218</v>
      </c>
      <c r="Q257" s="170" t="s">
        <v>122</v>
      </c>
      <c r="R257" s="14">
        <v>252.7</v>
      </c>
      <c r="S257" s="14">
        <v>90.3</v>
      </c>
      <c r="T257" s="14">
        <v>90.3</v>
      </c>
      <c r="U257" s="14">
        <v>90.3</v>
      </c>
      <c r="V257" s="14">
        <v>90.3</v>
      </c>
      <c r="W257" s="14">
        <v>90.3</v>
      </c>
      <c r="X257" s="14">
        <v>90.3</v>
      </c>
      <c r="Y257" s="14">
        <v>90.3</v>
      </c>
      <c r="Z257" s="14">
        <v>90.3</v>
      </c>
      <c r="AA257" s="14">
        <v>90.3</v>
      </c>
      <c r="AB257" s="14">
        <v>90.3</v>
      </c>
    </row>
    <row r="258" spans="1:43" ht="31.8" x14ac:dyDescent="0.3">
      <c r="A258" s="35">
        <v>1</v>
      </c>
      <c r="B258" s="35">
        <v>4</v>
      </c>
      <c r="C258" s="35"/>
      <c r="D258" s="35">
        <v>4</v>
      </c>
      <c r="E258" s="35">
        <v>0</v>
      </c>
      <c r="F258" s="35">
        <v>1</v>
      </c>
      <c r="G258" s="86">
        <v>999999</v>
      </c>
      <c r="H258" s="86" t="s">
        <v>82</v>
      </c>
      <c r="I258" s="86" t="s">
        <v>83</v>
      </c>
      <c r="J258" s="86" t="s">
        <v>94</v>
      </c>
      <c r="K258" s="35">
        <v>0</v>
      </c>
      <c r="L258" s="35">
        <v>0</v>
      </c>
      <c r="M258" s="35">
        <v>4</v>
      </c>
      <c r="N258" s="35" t="s">
        <v>109</v>
      </c>
      <c r="O258" s="86"/>
      <c r="P258" s="167" t="s">
        <v>216</v>
      </c>
      <c r="Q258" s="6" t="s">
        <v>24</v>
      </c>
      <c r="R258" s="9">
        <v>750</v>
      </c>
      <c r="S258" s="9">
        <v>750</v>
      </c>
      <c r="T258" s="9">
        <v>750</v>
      </c>
      <c r="U258" s="9">
        <v>750</v>
      </c>
      <c r="V258" s="9">
        <v>750</v>
      </c>
      <c r="W258" s="9">
        <v>750</v>
      </c>
      <c r="X258" s="9">
        <v>750</v>
      </c>
      <c r="Y258" s="9">
        <v>750</v>
      </c>
      <c r="Z258" s="9">
        <v>750</v>
      </c>
      <c r="AA258" s="9">
        <v>750</v>
      </c>
      <c r="AB258" s="9">
        <v>750</v>
      </c>
    </row>
    <row r="259" spans="1:43" ht="31.2" x14ac:dyDescent="0.3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22" t="s">
        <v>219</v>
      </c>
      <c r="Q259" s="170" t="s">
        <v>122</v>
      </c>
      <c r="R259" s="14">
        <v>251.7</v>
      </c>
      <c r="S259" s="14">
        <v>75</v>
      </c>
      <c r="T259" s="14">
        <v>75</v>
      </c>
      <c r="U259" s="14">
        <v>75</v>
      </c>
      <c r="V259" s="14">
        <v>75</v>
      </c>
      <c r="W259" s="14">
        <v>75</v>
      </c>
      <c r="X259" s="14">
        <v>75</v>
      </c>
      <c r="Y259" s="14">
        <v>75</v>
      </c>
      <c r="Z259" s="14">
        <v>75</v>
      </c>
      <c r="AA259" s="14">
        <v>75</v>
      </c>
      <c r="AB259" s="14">
        <v>75</v>
      </c>
    </row>
    <row r="260" spans="1:43" ht="31.8" x14ac:dyDescent="0.3">
      <c r="A260" s="35">
        <v>1</v>
      </c>
      <c r="B260" s="35">
        <v>4</v>
      </c>
      <c r="C260" s="35"/>
      <c r="D260" s="35">
        <v>4</v>
      </c>
      <c r="E260" s="35">
        <v>0</v>
      </c>
      <c r="F260" s="35">
        <v>1</v>
      </c>
      <c r="G260" s="86">
        <v>999999</v>
      </c>
      <c r="H260" s="86" t="s">
        <v>82</v>
      </c>
      <c r="I260" s="86" t="s">
        <v>83</v>
      </c>
      <c r="J260" s="86" t="s">
        <v>94</v>
      </c>
      <c r="K260" s="35">
        <v>0</v>
      </c>
      <c r="L260" s="35">
        <v>0</v>
      </c>
      <c r="M260" s="35">
        <v>5</v>
      </c>
      <c r="N260" s="35" t="s">
        <v>109</v>
      </c>
      <c r="O260" s="86"/>
      <c r="P260" s="167" t="s">
        <v>216</v>
      </c>
      <c r="Q260" s="6" t="s">
        <v>24</v>
      </c>
      <c r="R260" s="9">
        <f>1000-200</f>
        <v>800</v>
      </c>
      <c r="S260" s="9">
        <v>1000</v>
      </c>
      <c r="T260" s="9">
        <v>1000</v>
      </c>
      <c r="U260" s="9">
        <v>1000</v>
      </c>
      <c r="V260" s="9">
        <v>1000</v>
      </c>
      <c r="W260" s="9">
        <v>1000</v>
      </c>
      <c r="X260" s="9">
        <v>1000</v>
      </c>
      <c r="Y260" s="9">
        <v>1000</v>
      </c>
      <c r="Z260" s="9">
        <v>1000</v>
      </c>
      <c r="AA260" s="9">
        <v>1000</v>
      </c>
      <c r="AB260" s="9">
        <v>1000</v>
      </c>
    </row>
    <row r="261" spans="1:43" ht="31.2" x14ac:dyDescent="0.3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2" t="s">
        <v>220</v>
      </c>
      <c r="Q261" s="170" t="s">
        <v>122</v>
      </c>
      <c r="R261" s="14">
        <v>216.8</v>
      </c>
      <c r="S261" s="14">
        <v>102</v>
      </c>
      <c r="T261" s="14">
        <v>102</v>
      </c>
      <c r="U261" s="14">
        <v>102</v>
      </c>
      <c r="V261" s="14">
        <v>102</v>
      </c>
      <c r="W261" s="14">
        <v>102</v>
      </c>
      <c r="X261" s="14">
        <v>102</v>
      </c>
      <c r="Y261" s="14">
        <v>102</v>
      </c>
      <c r="Z261" s="14">
        <v>102</v>
      </c>
      <c r="AA261" s="14">
        <v>102</v>
      </c>
      <c r="AB261" s="14">
        <v>102</v>
      </c>
    </row>
    <row r="262" spans="1:43" ht="31.8" x14ac:dyDescent="0.3">
      <c r="A262" s="35">
        <v>1</v>
      </c>
      <c r="B262" s="35">
        <v>4</v>
      </c>
      <c r="C262" s="35"/>
      <c r="D262" s="35">
        <v>6</v>
      </c>
      <c r="E262" s="35">
        <v>0</v>
      </c>
      <c r="F262" s="35">
        <v>1</v>
      </c>
      <c r="G262" s="86">
        <v>999999</v>
      </c>
      <c r="H262" s="86" t="s">
        <v>82</v>
      </c>
      <c r="I262" s="86" t="s">
        <v>83</v>
      </c>
      <c r="J262" s="86" t="s">
        <v>94</v>
      </c>
      <c r="K262" s="35">
        <v>0</v>
      </c>
      <c r="L262" s="35">
        <v>0</v>
      </c>
      <c r="M262" s="35">
        <v>6</v>
      </c>
      <c r="N262" s="35" t="s">
        <v>109</v>
      </c>
      <c r="O262" s="86"/>
      <c r="P262" s="167" t="s">
        <v>216</v>
      </c>
      <c r="Q262" s="6" t="s">
        <v>24</v>
      </c>
      <c r="R262" s="9">
        <v>1000</v>
      </c>
      <c r="S262" s="9">
        <v>880</v>
      </c>
      <c r="T262" s="9">
        <v>880</v>
      </c>
      <c r="U262" s="9">
        <v>880</v>
      </c>
      <c r="V262" s="9">
        <v>1000</v>
      </c>
      <c r="W262" s="9">
        <v>1000</v>
      </c>
      <c r="X262" s="9">
        <v>1000</v>
      </c>
      <c r="Y262" s="9">
        <v>1000</v>
      </c>
      <c r="Z262" s="9">
        <v>1000</v>
      </c>
      <c r="AA262" s="9">
        <v>1000</v>
      </c>
      <c r="AB262" s="9">
        <v>1000</v>
      </c>
    </row>
    <row r="263" spans="1:43" ht="31.2" x14ac:dyDescent="0.3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2" t="s">
        <v>221</v>
      </c>
      <c r="Q263" s="170" t="s">
        <v>122</v>
      </c>
      <c r="R263" s="14">
        <v>142.9</v>
      </c>
      <c r="S263" s="14">
        <v>88</v>
      </c>
      <c r="T263" s="14">
        <v>88</v>
      </c>
      <c r="U263" s="14">
        <v>88</v>
      </c>
      <c r="V263" s="14">
        <v>88</v>
      </c>
      <c r="W263" s="14">
        <v>88</v>
      </c>
      <c r="X263" s="14">
        <v>88</v>
      </c>
      <c r="Y263" s="14">
        <v>88</v>
      </c>
      <c r="Z263" s="14">
        <v>88</v>
      </c>
      <c r="AA263" s="14">
        <v>88</v>
      </c>
      <c r="AB263" s="14">
        <v>88</v>
      </c>
    </row>
    <row r="264" spans="1:43" ht="46.8" x14ac:dyDescent="0.3">
      <c r="A264" s="35"/>
      <c r="B264" s="35"/>
      <c r="C264" s="35"/>
      <c r="D264" s="35"/>
      <c r="E264" s="35"/>
      <c r="F264" s="35"/>
      <c r="G264" s="86"/>
      <c r="H264" s="86"/>
      <c r="I264" s="86"/>
      <c r="J264" s="86"/>
      <c r="K264" s="35"/>
      <c r="L264" s="35"/>
      <c r="M264" s="35"/>
      <c r="N264" s="35"/>
      <c r="O264" s="35"/>
      <c r="P264" s="30" t="s">
        <v>222</v>
      </c>
      <c r="Q264" s="35" t="s">
        <v>70</v>
      </c>
      <c r="R264" s="33">
        <v>1</v>
      </c>
      <c r="S264" s="33">
        <v>1</v>
      </c>
      <c r="T264" s="33">
        <v>1</v>
      </c>
      <c r="U264" s="33">
        <v>1</v>
      </c>
      <c r="V264" s="33">
        <v>1</v>
      </c>
      <c r="W264" s="33">
        <v>1</v>
      </c>
      <c r="X264" s="33">
        <v>1</v>
      </c>
      <c r="Y264" s="33">
        <v>1</v>
      </c>
      <c r="Z264" s="33">
        <v>1</v>
      </c>
      <c r="AA264" s="33">
        <v>1</v>
      </c>
      <c r="AB264" s="33">
        <v>1</v>
      </c>
      <c r="AC264" s="164"/>
    </row>
    <row r="265" spans="1:43" s="159" customFormat="1" ht="31.2" x14ac:dyDescent="0.3">
      <c r="A265" s="160"/>
      <c r="B265" s="160"/>
      <c r="C265" s="160"/>
      <c r="D265" s="160"/>
      <c r="E265" s="160"/>
      <c r="F265" s="160"/>
      <c r="G265" s="161"/>
      <c r="H265" s="161"/>
      <c r="I265" s="161"/>
      <c r="J265" s="161"/>
      <c r="K265" s="160"/>
      <c r="L265" s="160"/>
      <c r="M265" s="160"/>
      <c r="N265" s="160"/>
      <c r="O265" s="160"/>
      <c r="P265" s="162" t="s">
        <v>223</v>
      </c>
      <c r="Q265" s="170" t="s">
        <v>122</v>
      </c>
      <c r="R265" s="163">
        <v>1.7</v>
      </c>
      <c r="S265" s="163">
        <v>5</v>
      </c>
      <c r="T265" s="163">
        <v>5</v>
      </c>
      <c r="U265" s="163">
        <v>5</v>
      </c>
      <c r="V265" s="163">
        <v>5</v>
      </c>
      <c r="W265" s="163">
        <v>5</v>
      </c>
      <c r="X265" s="163">
        <v>5</v>
      </c>
      <c r="Y265" s="163">
        <v>5</v>
      </c>
      <c r="Z265" s="163">
        <v>5</v>
      </c>
      <c r="AA265" s="163">
        <v>5</v>
      </c>
      <c r="AB265" s="163">
        <v>5</v>
      </c>
      <c r="AC265" s="156"/>
      <c r="AD265" s="157"/>
      <c r="AE265" s="157"/>
      <c r="AF265" s="158"/>
      <c r="AG265" s="158"/>
      <c r="AH265" s="158"/>
      <c r="AI265" s="158"/>
      <c r="AJ265" s="158"/>
      <c r="AK265" s="158"/>
      <c r="AL265" s="158"/>
      <c r="AM265" s="158"/>
      <c r="AN265" s="158"/>
      <c r="AO265" s="158"/>
      <c r="AP265" s="158"/>
      <c r="AQ265" s="158"/>
    </row>
    <row r="266" spans="1:43" ht="31.2" hidden="1" x14ac:dyDescent="0.3">
      <c r="A266" s="3"/>
      <c r="B266" s="3"/>
      <c r="C266" s="3"/>
      <c r="D266" s="109"/>
      <c r="E266" s="3"/>
      <c r="F266" s="3"/>
      <c r="G266" s="51"/>
      <c r="H266" s="51"/>
      <c r="I266" s="51"/>
      <c r="J266" s="51"/>
      <c r="K266" s="3"/>
      <c r="L266" s="3"/>
      <c r="M266" s="3"/>
      <c r="N266" s="3"/>
      <c r="O266" s="3"/>
      <c r="P266" s="18" t="s">
        <v>25</v>
      </c>
      <c r="Q266" s="6" t="s">
        <v>26</v>
      </c>
      <c r="R266" s="33">
        <v>1</v>
      </c>
      <c r="S266" s="33">
        <v>1</v>
      </c>
      <c r="T266" s="33">
        <v>1</v>
      </c>
      <c r="U266" s="33">
        <v>1</v>
      </c>
      <c r="V266" s="33">
        <v>1</v>
      </c>
      <c r="W266" s="33">
        <v>1</v>
      </c>
      <c r="X266" s="3"/>
      <c r="Y266" s="3"/>
      <c r="Z266" s="3"/>
      <c r="AA266" s="3"/>
      <c r="AB266" s="3"/>
    </row>
    <row r="267" spans="1:43" ht="31.2" hidden="1" x14ac:dyDescent="0.3">
      <c r="A267" s="3"/>
      <c r="B267" s="3"/>
      <c r="C267" s="3"/>
      <c r="D267" s="109"/>
      <c r="E267" s="3"/>
      <c r="F267" s="3"/>
      <c r="G267" s="51"/>
      <c r="H267" s="51"/>
      <c r="I267" s="51"/>
      <c r="J267" s="51"/>
      <c r="K267" s="3"/>
      <c r="L267" s="3"/>
      <c r="M267" s="3"/>
      <c r="N267" s="3"/>
      <c r="O267" s="3"/>
      <c r="P267" s="19" t="s">
        <v>33</v>
      </c>
      <c r="Q267" s="3" t="s">
        <v>27</v>
      </c>
      <c r="R267" s="5">
        <f>1+15+22+5</f>
        <v>43</v>
      </c>
      <c r="S267" s="5">
        <f t="shared" ref="S267:W267" si="76">1+15+22+5</f>
        <v>43</v>
      </c>
      <c r="T267" s="5">
        <f t="shared" si="76"/>
        <v>43</v>
      </c>
      <c r="U267" s="5">
        <f t="shared" si="76"/>
        <v>43</v>
      </c>
      <c r="V267" s="5">
        <f t="shared" si="76"/>
        <v>43</v>
      </c>
      <c r="W267" s="5">
        <f t="shared" si="76"/>
        <v>43</v>
      </c>
      <c r="X267" s="3"/>
      <c r="Y267" s="3"/>
      <c r="Z267" s="3"/>
      <c r="AA267" s="3"/>
      <c r="AB267" s="3"/>
    </row>
    <row r="268" spans="1:43" s="71" customFormat="1" ht="46.8" hidden="1" x14ac:dyDescent="0.3">
      <c r="A268" s="97">
        <v>1</v>
      </c>
      <c r="B268" s="97">
        <v>4</v>
      </c>
      <c r="C268" s="97" t="s">
        <v>55</v>
      </c>
      <c r="D268" s="97">
        <v>0</v>
      </c>
      <c r="E268" s="97">
        <v>0</v>
      </c>
      <c r="F268" s="97">
        <v>3</v>
      </c>
      <c r="G268" s="66"/>
      <c r="H268" s="66"/>
      <c r="I268" s="66"/>
      <c r="J268" s="66"/>
      <c r="K268" s="97"/>
      <c r="L268" s="97"/>
      <c r="M268" s="97"/>
      <c r="N268" s="97">
        <v>1400399999</v>
      </c>
      <c r="O268" s="97"/>
      <c r="P268" s="100" t="s">
        <v>65</v>
      </c>
      <c r="Q268" s="75" t="s">
        <v>24</v>
      </c>
      <c r="R268" s="72" t="e">
        <f>R270+#REF!</f>
        <v>#REF!</v>
      </c>
      <c r="S268" s="72" t="e">
        <f>S270+#REF!</f>
        <v>#REF!</v>
      </c>
      <c r="T268" s="72" t="e">
        <f>T270+#REF!</f>
        <v>#REF!</v>
      </c>
      <c r="U268" s="72" t="e">
        <f>U270+#REF!</f>
        <v>#REF!</v>
      </c>
      <c r="V268" s="72" t="e">
        <f>V270+#REF!</f>
        <v>#REF!</v>
      </c>
      <c r="W268" s="72" t="e">
        <f>W270+#REF!</f>
        <v>#REF!</v>
      </c>
      <c r="X268" s="72" t="e">
        <f>X270+#REF!</f>
        <v>#REF!</v>
      </c>
      <c r="Y268" s="72" t="e">
        <f>Y270+#REF!</f>
        <v>#REF!</v>
      </c>
      <c r="Z268" s="72" t="e">
        <f>Z270+#REF!</f>
        <v>#REF!</v>
      </c>
      <c r="AA268" s="72" t="e">
        <f>AA270+#REF!</f>
        <v>#REF!</v>
      </c>
      <c r="AB268" s="72" t="e">
        <f>AB270+#REF!</f>
        <v>#REF!</v>
      </c>
      <c r="AC268" s="68"/>
      <c r="AD268" s="69"/>
      <c r="AE268" s="69"/>
      <c r="AF268" s="70"/>
      <c r="AG268" s="70"/>
      <c r="AH268" s="70"/>
      <c r="AI268" s="70"/>
      <c r="AJ268" s="70"/>
      <c r="AK268" s="70"/>
      <c r="AL268" s="70"/>
      <c r="AM268" s="70"/>
      <c r="AN268" s="70"/>
      <c r="AO268" s="70"/>
      <c r="AP268" s="70"/>
      <c r="AQ268" s="70"/>
    </row>
    <row r="269" spans="1:43" ht="46.8" hidden="1" x14ac:dyDescent="0.3">
      <c r="A269" s="3"/>
      <c r="B269" s="3"/>
      <c r="C269" s="3"/>
      <c r="D269" s="109"/>
      <c r="E269" s="3"/>
      <c r="F269" s="3"/>
      <c r="G269" s="51"/>
      <c r="H269" s="51"/>
      <c r="I269" s="51"/>
      <c r="J269" s="51"/>
      <c r="K269" s="3"/>
      <c r="L269" s="3"/>
      <c r="M269" s="3"/>
      <c r="N269" s="3"/>
      <c r="O269" s="3"/>
      <c r="P269" s="2" t="s">
        <v>36</v>
      </c>
      <c r="Q269" s="23" t="s">
        <v>28</v>
      </c>
      <c r="R269" s="31">
        <f t="shared" ref="R269:W269" si="77">R271</f>
        <v>5235.2000000000007</v>
      </c>
      <c r="S269" s="31">
        <f t="shared" si="77"/>
        <v>3836.8</v>
      </c>
      <c r="T269" s="31">
        <f t="shared" si="77"/>
        <v>3836.8</v>
      </c>
      <c r="U269" s="31">
        <f t="shared" si="77"/>
        <v>3836.8</v>
      </c>
      <c r="V269" s="31">
        <f t="shared" si="77"/>
        <v>3075.8</v>
      </c>
      <c r="W269" s="31">
        <f t="shared" si="77"/>
        <v>3075.8</v>
      </c>
      <c r="X269" s="31">
        <f t="shared" ref="X269:AB269" si="78">X271</f>
        <v>3075.8</v>
      </c>
      <c r="Y269" s="31">
        <f t="shared" si="78"/>
        <v>3075.8</v>
      </c>
      <c r="Z269" s="31">
        <f t="shared" si="78"/>
        <v>3075.8</v>
      </c>
      <c r="AA269" s="31">
        <f t="shared" si="78"/>
        <v>3075.8</v>
      </c>
      <c r="AB269" s="31">
        <f t="shared" si="78"/>
        <v>3075.8</v>
      </c>
    </row>
    <row r="270" spans="1:43" ht="31.2" x14ac:dyDescent="0.3">
      <c r="A270" s="35">
        <v>1</v>
      </c>
      <c r="B270" s="35">
        <v>4</v>
      </c>
      <c r="C270" s="35"/>
      <c r="D270" s="35">
        <v>4</v>
      </c>
      <c r="E270" s="35">
        <v>0</v>
      </c>
      <c r="F270" s="35">
        <v>1</v>
      </c>
      <c r="G270" s="86" t="s">
        <v>76</v>
      </c>
      <c r="H270" s="86" t="s">
        <v>82</v>
      </c>
      <c r="I270" s="86" t="s">
        <v>89</v>
      </c>
      <c r="J270" s="86" t="s">
        <v>83</v>
      </c>
      <c r="K270" s="35">
        <v>0</v>
      </c>
      <c r="L270" s="35">
        <v>0</v>
      </c>
      <c r="M270" s="35">
        <v>0</v>
      </c>
      <c r="N270" s="35" t="s">
        <v>109</v>
      </c>
      <c r="O270" s="35"/>
      <c r="P270" s="18" t="s">
        <v>224</v>
      </c>
      <c r="Q270" s="21" t="s">
        <v>24</v>
      </c>
      <c r="R270" s="7">
        <f>R273+R279+R276+R282</f>
        <v>6102.7999999999993</v>
      </c>
      <c r="S270" s="7">
        <f>S273+S279+S276+S282</f>
        <v>5248.6</v>
      </c>
      <c r="T270" s="7">
        <f t="shared" ref="T270:W270" si="79">T273+T279+T276+T282</f>
        <v>5473.6</v>
      </c>
      <c r="U270" s="7">
        <f t="shared" si="79"/>
        <v>5473.6</v>
      </c>
      <c r="V270" s="7">
        <f t="shared" si="79"/>
        <v>3953.6</v>
      </c>
      <c r="W270" s="7">
        <f t="shared" si="79"/>
        <v>3953.6</v>
      </c>
      <c r="X270" s="7">
        <f t="shared" ref="X270:AB270" si="80">X273+X279+X276+X282</f>
        <v>3953.6</v>
      </c>
      <c r="Y270" s="7">
        <f t="shared" si="80"/>
        <v>3953.6</v>
      </c>
      <c r="Z270" s="7">
        <f t="shared" si="80"/>
        <v>3953.6</v>
      </c>
      <c r="AA270" s="7">
        <f t="shared" si="80"/>
        <v>3953.6</v>
      </c>
      <c r="AB270" s="7">
        <f t="shared" si="80"/>
        <v>3953.6</v>
      </c>
    </row>
    <row r="271" spans="1:43" x14ac:dyDescent="0.3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3"/>
      <c r="P271" s="22" t="s">
        <v>225</v>
      </c>
      <c r="Q271" s="23" t="s">
        <v>124</v>
      </c>
      <c r="R271" s="14">
        <f>R274+R277+R280+R283</f>
        <v>5235.2000000000007</v>
      </c>
      <c r="S271" s="14">
        <f>S274+S277+S280+S283</f>
        <v>3836.8</v>
      </c>
      <c r="T271" s="14">
        <f t="shared" ref="T271:W272" si="81">T274+T277+T280+T283</f>
        <v>3836.8</v>
      </c>
      <c r="U271" s="14">
        <f t="shared" si="81"/>
        <v>3836.8</v>
      </c>
      <c r="V271" s="14">
        <f t="shared" si="81"/>
        <v>3075.8</v>
      </c>
      <c r="W271" s="14">
        <f t="shared" si="81"/>
        <v>3075.8</v>
      </c>
      <c r="X271" s="14">
        <f t="shared" ref="X271:AB271" si="82">X274+X277+X280+X283</f>
        <v>3075.8</v>
      </c>
      <c r="Y271" s="14">
        <f t="shared" si="82"/>
        <v>3075.8</v>
      </c>
      <c r="Z271" s="14">
        <f t="shared" si="82"/>
        <v>3075.8</v>
      </c>
      <c r="AA271" s="14">
        <f t="shared" si="82"/>
        <v>3075.8</v>
      </c>
      <c r="AB271" s="14">
        <f t="shared" si="82"/>
        <v>3075.8</v>
      </c>
    </row>
    <row r="272" spans="1:43" ht="31.2" x14ac:dyDescent="0.3">
      <c r="A272" s="84"/>
      <c r="B272" s="84"/>
      <c r="C272" s="84"/>
      <c r="D272" s="109"/>
      <c r="E272" s="84"/>
      <c r="F272" s="84"/>
      <c r="G272" s="51"/>
      <c r="H272" s="51"/>
      <c r="I272" s="51"/>
      <c r="J272" s="51"/>
      <c r="K272" s="84"/>
      <c r="L272" s="84"/>
      <c r="M272" s="84"/>
      <c r="N272" s="84"/>
      <c r="O272" s="84"/>
      <c r="P272" s="22" t="s">
        <v>226</v>
      </c>
      <c r="Q272" s="23" t="s">
        <v>115</v>
      </c>
      <c r="R272" s="5">
        <f>R275+R278+R281+R284</f>
        <v>10</v>
      </c>
      <c r="S272" s="5">
        <f>S275+S278+S281+S284</f>
        <v>8</v>
      </c>
      <c r="T272" s="5">
        <f t="shared" si="81"/>
        <v>8</v>
      </c>
      <c r="U272" s="5">
        <f t="shared" si="81"/>
        <v>8</v>
      </c>
      <c r="V272" s="5">
        <f t="shared" si="81"/>
        <v>8</v>
      </c>
      <c r="W272" s="5">
        <f t="shared" si="81"/>
        <v>8</v>
      </c>
      <c r="X272" s="5">
        <f t="shared" ref="X272:AB272" si="83">X275+X278+X281+X284</f>
        <v>8</v>
      </c>
      <c r="Y272" s="5">
        <f t="shared" si="83"/>
        <v>8</v>
      </c>
      <c r="Z272" s="5">
        <f t="shared" si="83"/>
        <v>8</v>
      </c>
      <c r="AA272" s="5">
        <f t="shared" si="83"/>
        <v>8</v>
      </c>
      <c r="AB272" s="5">
        <f t="shared" si="83"/>
        <v>8</v>
      </c>
    </row>
    <row r="273" spans="1:43" ht="31.8" x14ac:dyDescent="0.3">
      <c r="A273" s="35">
        <v>1</v>
      </c>
      <c r="B273" s="35">
        <v>4</v>
      </c>
      <c r="C273" s="35"/>
      <c r="D273" s="35">
        <v>4</v>
      </c>
      <c r="E273" s="35">
        <v>0</v>
      </c>
      <c r="F273" s="35">
        <v>1</v>
      </c>
      <c r="G273" s="86" t="s">
        <v>76</v>
      </c>
      <c r="H273" s="86" t="s">
        <v>82</v>
      </c>
      <c r="I273" s="86" t="s">
        <v>89</v>
      </c>
      <c r="J273" s="86" t="s">
        <v>83</v>
      </c>
      <c r="K273" s="35">
        <v>0</v>
      </c>
      <c r="L273" s="35">
        <v>0</v>
      </c>
      <c r="M273" s="35">
        <v>3</v>
      </c>
      <c r="N273" s="35" t="s">
        <v>109</v>
      </c>
      <c r="O273" s="35"/>
      <c r="P273" s="166" t="s">
        <v>227</v>
      </c>
      <c r="Q273" s="6" t="s">
        <v>24</v>
      </c>
      <c r="R273" s="9">
        <v>2266.3000000000002</v>
      </c>
      <c r="S273" s="9">
        <v>2317.1</v>
      </c>
      <c r="T273" s="9">
        <v>2317.1</v>
      </c>
      <c r="U273" s="9">
        <v>2317.1</v>
      </c>
      <c r="V273" s="9">
        <v>2017.1</v>
      </c>
      <c r="W273" s="9">
        <v>2017.1</v>
      </c>
      <c r="X273" s="9">
        <v>2017.1</v>
      </c>
      <c r="Y273" s="9">
        <v>2017.1</v>
      </c>
      <c r="Z273" s="9">
        <v>2017.1</v>
      </c>
      <c r="AA273" s="9">
        <v>2017.1</v>
      </c>
      <c r="AB273" s="9">
        <v>2017.1</v>
      </c>
    </row>
    <row r="274" spans="1:43" ht="31.2" x14ac:dyDescent="0.3">
      <c r="A274" s="84"/>
      <c r="B274" s="84"/>
      <c r="C274" s="84"/>
      <c r="D274" s="109"/>
      <c r="E274" s="84"/>
      <c r="F274" s="84"/>
      <c r="G274" s="51"/>
      <c r="H274" s="51"/>
      <c r="I274" s="51"/>
      <c r="J274" s="51"/>
      <c r="K274" s="84"/>
      <c r="L274" s="84"/>
      <c r="M274" s="84"/>
      <c r="N274" s="84"/>
      <c r="O274" s="84"/>
      <c r="P274" s="22" t="s">
        <v>228</v>
      </c>
      <c r="Q274" s="23" t="s">
        <v>124</v>
      </c>
      <c r="R274" s="14">
        <v>1596.5</v>
      </c>
      <c r="S274" s="14">
        <v>1264.5</v>
      </c>
      <c r="T274" s="14">
        <v>1264.5</v>
      </c>
      <c r="U274" s="14">
        <v>1264.5</v>
      </c>
      <c r="V274" s="14">
        <v>1264.5</v>
      </c>
      <c r="W274" s="14">
        <v>1264.5</v>
      </c>
      <c r="X274" s="14">
        <v>1264.5</v>
      </c>
      <c r="Y274" s="14">
        <v>1264.5</v>
      </c>
      <c r="Z274" s="14">
        <v>1264.5</v>
      </c>
      <c r="AA274" s="14">
        <v>1264.5</v>
      </c>
      <c r="AB274" s="14">
        <v>1264.5</v>
      </c>
    </row>
    <row r="275" spans="1:43" ht="31.5" customHeight="1" x14ac:dyDescent="0.3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84"/>
      <c r="P275" s="22" t="s">
        <v>229</v>
      </c>
      <c r="Q275" s="23" t="s">
        <v>115</v>
      </c>
      <c r="R275" s="5">
        <v>2</v>
      </c>
      <c r="S275" s="5">
        <v>2</v>
      </c>
      <c r="T275" s="5">
        <v>2</v>
      </c>
      <c r="U275" s="5">
        <v>2</v>
      </c>
      <c r="V275" s="5">
        <v>2</v>
      </c>
      <c r="W275" s="5">
        <v>2</v>
      </c>
      <c r="X275" s="5">
        <v>2</v>
      </c>
      <c r="Y275" s="5">
        <v>2</v>
      </c>
      <c r="Z275" s="5">
        <v>2</v>
      </c>
      <c r="AA275" s="5">
        <v>2</v>
      </c>
      <c r="AB275" s="5">
        <v>2</v>
      </c>
    </row>
    <row r="276" spans="1:43" ht="31.8" x14ac:dyDescent="0.3">
      <c r="A276" s="35">
        <v>1</v>
      </c>
      <c r="B276" s="35">
        <v>4</v>
      </c>
      <c r="C276" s="35"/>
      <c r="D276" s="35">
        <v>4</v>
      </c>
      <c r="E276" s="35">
        <v>0</v>
      </c>
      <c r="F276" s="35">
        <v>1</v>
      </c>
      <c r="G276" s="86" t="s">
        <v>76</v>
      </c>
      <c r="H276" s="86" t="s">
        <v>82</v>
      </c>
      <c r="I276" s="86" t="s">
        <v>89</v>
      </c>
      <c r="J276" s="86" t="s">
        <v>83</v>
      </c>
      <c r="K276" s="35">
        <v>0</v>
      </c>
      <c r="L276" s="35">
        <v>0</v>
      </c>
      <c r="M276" s="35">
        <v>4</v>
      </c>
      <c r="N276" s="35" t="s">
        <v>109</v>
      </c>
      <c r="O276" s="35"/>
      <c r="P276" s="166" t="s">
        <v>227</v>
      </c>
      <c r="Q276" s="6" t="s">
        <v>24</v>
      </c>
      <c r="R276" s="9">
        <v>1226.4000000000001</v>
      </c>
      <c r="S276" s="9">
        <v>699.6</v>
      </c>
      <c r="T276" s="9">
        <v>699.6</v>
      </c>
      <c r="U276" s="9">
        <v>699.6</v>
      </c>
      <c r="V276" s="9">
        <v>399.6</v>
      </c>
      <c r="W276" s="9">
        <v>399.6</v>
      </c>
      <c r="X276" s="9">
        <v>399.6</v>
      </c>
      <c r="Y276" s="9">
        <v>399.6</v>
      </c>
      <c r="Z276" s="9">
        <v>399.6</v>
      </c>
      <c r="AA276" s="9">
        <v>399.6</v>
      </c>
      <c r="AB276" s="9">
        <v>399.6</v>
      </c>
    </row>
    <row r="277" spans="1:43" ht="31.2" x14ac:dyDescent="0.3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84"/>
      <c r="P277" s="22" t="s">
        <v>230</v>
      </c>
      <c r="Q277" s="23" t="s">
        <v>124</v>
      </c>
      <c r="R277" s="14">
        <v>1115</v>
      </c>
      <c r="S277" s="14">
        <v>755</v>
      </c>
      <c r="T277" s="14">
        <v>755</v>
      </c>
      <c r="U277" s="14">
        <v>755</v>
      </c>
      <c r="V277" s="14">
        <v>387</v>
      </c>
      <c r="W277" s="14">
        <v>387</v>
      </c>
      <c r="X277" s="14">
        <v>387</v>
      </c>
      <c r="Y277" s="14">
        <v>387</v>
      </c>
      <c r="Z277" s="14">
        <v>387</v>
      </c>
      <c r="AA277" s="14">
        <v>387</v>
      </c>
      <c r="AB277" s="14">
        <v>387</v>
      </c>
    </row>
    <row r="278" spans="1:43" ht="46.8" x14ac:dyDescent="0.3">
      <c r="A278" s="84"/>
      <c r="B278" s="84"/>
      <c r="C278" s="84"/>
      <c r="D278" s="109"/>
      <c r="E278" s="84"/>
      <c r="F278" s="84"/>
      <c r="G278" s="51"/>
      <c r="H278" s="51"/>
      <c r="I278" s="51"/>
      <c r="J278" s="51"/>
      <c r="K278" s="84"/>
      <c r="L278" s="84"/>
      <c r="M278" s="84"/>
      <c r="N278" s="84"/>
      <c r="O278" s="84"/>
      <c r="P278" s="22" t="s">
        <v>231</v>
      </c>
      <c r="Q278" s="23" t="s">
        <v>115</v>
      </c>
      <c r="R278" s="5">
        <v>5</v>
      </c>
      <c r="S278" s="5">
        <v>2</v>
      </c>
      <c r="T278" s="5">
        <v>2</v>
      </c>
      <c r="U278" s="5">
        <v>2</v>
      </c>
      <c r="V278" s="5">
        <v>2</v>
      </c>
      <c r="W278" s="5">
        <v>2</v>
      </c>
      <c r="X278" s="5">
        <v>2</v>
      </c>
      <c r="Y278" s="5">
        <v>2</v>
      </c>
      <c r="Z278" s="5">
        <v>2</v>
      </c>
      <c r="AA278" s="5">
        <v>2</v>
      </c>
      <c r="AB278" s="5">
        <v>2</v>
      </c>
    </row>
    <row r="279" spans="1:43" ht="31.8" x14ac:dyDescent="0.3">
      <c r="A279" s="35">
        <v>1</v>
      </c>
      <c r="B279" s="35">
        <v>4</v>
      </c>
      <c r="C279" s="35"/>
      <c r="D279" s="35">
        <v>4</v>
      </c>
      <c r="E279" s="35">
        <v>0</v>
      </c>
      <c r="F279" s="35">
        <v>1</v>
      </c>
      <c r="G279" s="86" t="s">
        <v>76</v>
      </c>
      <c r="H279" s="86" t="s">
        <v>82</v>
      </c>
      <c r="I279" s="86" t="s">
        <v>89</v>
      </c>
      <c r="J279" s="86" t="s">
        <v>83</v>
      </c>
      <c r="K279" s="35">
        <v>0</v>
      </c>
      <c r="L279" s="35">
        <v>0</v>
      </c>
      <c r="M279" s="35">
        <v>5</v>
      </c>
      <c r="N279" s="35" t="s">
        <v>109</v>
      </c>
      <c r="O279" s="35"/>
      <c r="P279" s="166" t="s">
        <v>227</v>
      </c>
      <c r="Q279" s="6" t="s">
        <v>24</v>
      </c>
      <c r="R279" s="9">
        <v>1950.1</v>
      </c>
      <c r="S279" s="9">
        <v>1566.9</v>
      </c>
      <c r="T279" s="9">
        <v>1566.9</v>
      </c>
      <c r="U279" s="9">
        <v>1566.9</v>
      </c>
      <c r="V279" s="9">
        <v>1166.9000000000001</v>
      </c>
      <c r="W279" s="9">
        <v>1166.9000000000001</v>
      </c>
      <c r="X279" s="9">
        <v>1166.9000000000001</v>
      </c>
      <c r="Y279" s="9">
        <v>1166.9000000000001</v>
      </c>
      <c r="Z279" s="9">
        <v>1166.9000000000001</v>
      </c>
      <c r="AA279" s="9">
        <v>1166.9000000000001</v>
      </c>
      <c r="AB279" s="9">
        <v>1166.9000000000001</v>
      </c>
    </row>
    <row r="280" spans="1:43" ht="31.2" x14ac:dyDescent="0.3">
      <c r="A280" s="3"/>
      <c r="B280" s="3"/>
      <c r="C280" s="3"/>
      <c r="D280" s="109"/>
      <c r="E280" s="3"/>
      <c r="F280" s="3"/>
      <c r="G280" s="51"/>
      <c r="H280" s="51"/>
      <c r="I280" s="51"/>
      <c r="J280" s="51"/>
      <c r="K280" s="3"/>
      <c r="L280" s="3"/>
      <c r="M280" s="3"/>
      <c r="N280" s="3"/>
      <c r="O280" s="3"/>
      <c r="P280" s="22" t="s">
        <v>232</v>
      </c>
      <c r="Q280" s="23" t="s">
        <v>124</v>
      </c>
      <c r="R280" s="14">
        <v>1873.1</v>
      </c>
      <c r="S280" s="14">
        <v>1172.3</v>
      </c>
      <c r="T280" s="14">
        <v>1172.3</v>
      </c>
      <c r="U280" s="14">
        <v>1172.3</v>
      </c>
      <c r="V280" s="14">
        <v>1172.3</v>
      </c>
      <c r="W280" s="14">
        <v>1172.3</v>
      </c>
      <c r="X280" s="14">
        <v>1172.3</v>
      </c>
      <c r="Y280" s="14">
        <v>1172.3</v>
      </c>
      <c r="Z280" s="14">
        <v>1172.3</v>
      </c>
      <c r="AA280" s="14">
        <v>1172.3</v>
      </c>
      <c r="AB280" s="14">
        <v>1172.3</v>
      </c>
    </row>
    <row r="281" spans="1:43" ht="31.5" customHeight="1" x14ac:dyDescent="0.3">
      <c r="A281" s="3"/>
      <c r="B281" s="3"/>
      <c r="C281" s="3"/>
      <c r="D281" s="109"/>
      <c r="E281" s="3"/>
      <c r="F281" s="3"/>
      <c r="G281" s="51"/>
      <c r="H281" s="51"/>
      <c r="I281" s="51"/>
      <c r="J281" s="51"/>
      <c r="K281" s="3"/>
      <c r="L281" s="3"/>
      <c r="M281" s="3"/>
      <c r="N281" s="3"/>
      <c r="O281" s="3"/>
      <c r="P281" s="22" t="s">
        <v>233</v>
      </c>
      <c r="Q281" s="23" t="s">
        <v>115</v>
      </c>
      <c r="R281" s="5">
        <v>3</v>
      </c>
      <c r="S281" s="5">
        <v>3</v>
      </c>
      <c r="T281" s="5">
        <v>3</v>
      </c>
      <c r="U281" s="5">
        <v>3</v>
      </c>
      <c r="V281" s="5">
        <v>3</v>
      </c>
      <c r="W281" s="5">
        <v>3</v>
      </c>
      <c r="X281" s="5">
        <v>3</v>
      </c>
      <c r="Y281" s="5">
        <v>3</v>
      </c>
      <c r="Z281" s="5">
        <v>3</v>
      </c>
      <c r="AA281" s="5">
        <v>3</v>
      </c>
      <c r="AB281" s="5">
        <v>3</v>
      </c>
    </row>
    <row r="282" spans="1:43" ht="31.8" x14ac:dyDescent="0.3">
      <c r="A282" s="35">
        <v>1</v>
      </c>
      <c r="B282" s="35">
        <v>4</v>
      </c>
      <c r="C282" s="35"/>
      <c r="D282" s="35">
        <v>4</v>
      </c>
      <c r="E282" s="35">
        <v>0</v>
      </c>
      <c r="F282" s="35">
        <v>1</v>
      </c>
      <c r="G282" s="86" t="s">
        <v>76</v>
      </c>
      <c r="H282" s="86" t="s">
        <v>82</v>
      </c>
      <c r="I282" s="86" t="s">
        <v>89</v>
      </c>
      <c r="J282" s="86" t="s">
        <v>83</v>
      </c>
      <c r="K282" s="35">
        <v>0</v>
      </c>
      <c r="L282" s="35">
        <v>0</v>
      </c>
      <c r="M282" s="35">
        <v>6</v>
      </c>
      <c r="N282" s="35" t="s">
        <v>109</v>
      </c>
      <c r="O282" s="35"/>
      <c r="P282" s="166" t="s">
        <v>227</v>
      </c>
      <c r="Q282" s="6" t="s">
        <v>24</v>
      </c>
      <c r="R282" s="9">
        <v>660</v>
      </c>
      <c r="S282" s="9">
        <v>665</v>
      </c>
      <c r="T282" s="9">
        <v>890</v>
      </c>
      <c r="U282" s="9">
        <v>890</v>
      </c>
      <c r="V282" s="9">
        <v>370</v>
      </c>
      <c r="W282" s="9">
        <v>370</v>
      </c>
      <c r="X282" s="9">
        <v>370</v>
      </c>
      <c r="Y282" s="9">
        <v>370</v>
      </c>
      <c r="Z282" s="9">
        <v>370</v>
      </c>
      <c r="AA282" s="9">
        <v>370</v>
      </c>
      <c r="AB282" s="9">
        <v>370</v>
      </c>
    </row>
    <row r="283" spans="1:43" ht="31.2" x14ac:dyDescent="0.3">
      <c r="A283" s="3"/>
      <c r="B283" s="3"/>
      <c r="C283" s="3"/>
      <c r="D283" s="109"/>
      <c r="E283" s="3"/>
      <c r="F283" s="3"/>
      <c r="G283" s="51"/>
      <c r="H283" s="51"/>
      <c r="I283" s="51"/>
      <c r="J283" s="51"/>
      <c r="K283" s="3"/>
      <c r="L283" s="3"/>
      <c r="M283" s="3"/>
      <c r="N283" s="3"/>
      <c r="O283" s="3"/>
      <c r="P283" s="2" t="s">
        <v>234</v>
      </c>
      <c r="Q283" s="23" t="s">
        <v>124</v>
      </c>
      <c r="R283" s="14">
        <v>650.6</v>
      </c>
      <c r="S283" s="14">
        <v>645</v>
      </c>
      <c r="T283" s="14">
        <v>645</v>
      </c>
      <c r="U283" s="14">
        <v>645</v>
      </c>
      <c r="V283" s="14">
        <v>252</v>
      </c>
      <c r="W283" s="14">
        <v>252</v>
      </c>
      <c r="X283" s="14">
        <v>252</v>
      </c>
      <c r="Y283" s="14">
        <v>252</v>
      </c>
      <c r="Z283" s="14">
        <v>252</v>
      </c>
      <c r="AA283" s="14">
        <v>252</v>
      </c>
      <c r="AB283" s="14">
        <v>252</v>
      </c>
    </row>
    <row r="284" spans="1:43" ht="34.5" customHeight="1" x14ac:dyDescent="0.3">
      <c r="A284" s="3"/>
      <c r="B284" s="3"/>
      <c r="C284" s="3"/>
      <c r="D284" s="109"/>
      <c r="E284" s="3"/>
      <c r="F284" s="3"/>
      <c r="G284" s="51"/>
      <c r="H284" s="51"/>
      <c r="I284" s="51"/>
      <c r="J284" s="51"/>
      <c r="K284" s="3"/>
      <c r="L284" s="3"/>
      <c r="M284" s="3"/>
      <c r="N284" s="3"/>
      <c r="O284" s="3"/>
      <c r="P284" s="22" t="s">
        <v>235</v>
      </c>
      <c r="Q284" s="23" t="s">
        <v>115</v>
      </c>
      <c r="R284" s="5">
        <v>0</v>
      </c>
      <c r="S284" s="5">
        <v>1</v>
      </c>
      <c r="T284" s="5">
        <v>1</v>
      </c>
      <c r="U284" s="5">
        <v>1</v>
      </c>
      <c r="V284" s="5">
        <v>1</v>
      </c>
      <c r="W284" s="5">
        <v>1</v>
      </c>
      <c r="X284" s="5">
        <v>1</v>
      </c>
      <c r="Y284" s="5">
        <v>1</v>
      </c>
      <c r="Z284" s="5">
        <v>1</v>
      </c>
      <c r="AA284" s="5">
        <v>1</v>
      </c>
      <c r="AB284" s="5">
        <v>1</v>
      </c>
    </row>
    <row r="285" spans="1:43" ht="31.2" x14ac:dyDescent="0.3">
      <c r="A285" s="35">
        <v>1</v>
      </c>
      <c r="B285" s="35">
        <v>4</v>
      </c>
      <c r="C285" s="35"/>
      <c r="D285" s="35">
        <v>4</v>
      </c>
      <c r="E285" s="35">
        <v>0</v>
      </c>
      <c r="F285" s="35">
        <v>1</v>
      </c>
      <c r="G285" s="86" t="s">
        <v>76</v>
      </c>
      <c r="H285" s="86" t="s">
        <v>82</v>
      </c>
      <c r="I285" s="86" t="s">
        <v>89</v>
      </c>
      <c r="J285" s="86" t="s">
        <v>84</v>
      </c>
      <c r="K285" s="35">
        <v>0</v>
      </c>
      <c r="L285" s="35">
        <v>0</v>
      </c>
      <c r="M285" s="35">
        <v>6</v>
      </c>
      <c r="N285" s="35" t="s">
        <v>109</v>
      </c>
      <c r="O285" s="35"/>
      <c r="P285" s="18" t="s">
        <v>307</v>
      </c>
      <c r="Q285" s="83" t="s">
        <v>24</v>
      </c>
      <c r="R285" s="7">
        <v>108</v>
      </c>
      <c r="S285" s="7">
        <v>225</v>
      </c>
      <c r="T285" s="7"/>
      <c r="U285" s="7"/>
      <c r="V285" s="7"/>
      <c r="W285" s="7"/>
      <c r="X285" s="7"/>
      <c r="Y285" s="7"/>
      <c r="Z285" s="7"/>
      <c r="AA285" s="7"/>
      <c r="AB285" s="7"/>
      <c r="AC285" s="185"/>
    </row>
    <row r="286" spans="1:43" ht="46.8" x14ac:dyDescent="0.3">
      <c r="A286" s="186"/>
      <c r="B286" s="186"/>
      <c r="C286" s="186"/>
      <c r="D286" s="186"/>
      <c r="E286" s="186"/>
      <c r="F286" s="186"/>
      <c r="G286" s="51"/>
      <c r="H286" s="51"/>
      <c r="I286" s="51"/>
      <c r="J286" s="51"/>
      <c r="K286" s="186"/>
      <c r="L286" s="186"/>
      <c r="M286" s="186"/>
      <c r="N286" s="186"/>
      <c r="O286" s="186"/>
      <c r="P286" s="2" t="s">
        <v>308</v>
      </c>
      <c r="Q286" s="23" t="s">
        <v>115</v>
      </c>
      <c r="R286" s="5">
        <v>6</v>
      </c>
      <c r="S286" s="5">
        <v>6</v>
      </c>
      <c r="T286" s="14"/>
      <c r="U286" s="14"/>
      <c r="V286" s="14"/>
      <c r="W286" s="14"/>
      <c r="X286" s="14"/>
      <c r="Y286" s="14"/>
      <c r="Z286" s="14"/>
      <c r="AA286" s="14"/>
      <c r="AB286" s="14"/>
      <c r="AC286" s="185"/>
    </row>
    <row r="287" spans="1:43" s="71" customFormat="1" ht="30.75" customHeight="1" x14ac:dyDescent="0.3">
      <c r="A287" s="97">
        <v>1</v>
      </c>
      <c r="B287" s="97">
        <v>4</v>
      </c>
      <c r="C287" s="97"/>
      <c r="D287" s="97">
        <v>4</v>
      </c>
      <c r="E287" s="97">
        <v>0</v>
      </c>
      <c r="F287" s="97">
        <v>2</v>
      </c>
      <c r="G287" s="66"/>
      <c r="H287" s="66"/>
      <c r="I287" s="66"/>
      <c r="J287" s="66"/>
      <c r="K287" s="97"/>
      <c r="L287" s="97"/>
      <c r="M287" s="97"/>
      <c r="N287" s="97" t="s">
        <v>110</v>
      </c>
      <c r="O287" s="97"/>
      <c r="P287" s="67" t="s">
        <v>236</v>
      </c>
      <c r="Q287" s="75" t="s">
        <v>24</v>
      </c>
      <c r="R287" s="72">
        <f>R289+R293+R295</f>
        <v>46118</v>
      </c>
      <c r="S287" s="72">
        <f>S289+S293+S295+S297</f>
        <v>77214.2</v>
      </c>
      <c r="T287" s="72">
        <f t="shared" ref="T287:AB287" si="84">T289+T293+T295</f>
        <v>25660.400000000001</v>
      </c>
      <c r="U287" s="72">
        <f t="shared" si="84"/>
        <v>25660.400000000001</v>
      </c>
      <c r="V287" s="72">
        <f t="shared" si="84"/>
        <v>25660.400000000001</v>
      </c>
      <c r="W287" s="72">
        <f t="shared" si="84"/>
        <v>25660.400000000001</v>
      </c>
      <c r="X287" s="72">
        <f t="shared" si="84"/>
        <v>25660.400000000001</v>
      </c>
      <c r="Y287" s="72">
        <f t="shared" si="84"/>
        <v>25660.400000000001</v>
      </c>
      <c r="Z287" s="72">
        <f t="shared" si="84"/>
        <v>25660.400000000001</v>
      </c>
      <c r="AA287" s="72">
        <f t="shared" si="84"/>
        <v>25660.400000000001</v>
      </c>
      <c r="AB287" s="72">
        <f t="shared" si="84"/>
        <v>25660.400000000001</v>
      </c>
      <c r="AC287" s="68"/>
      <c r="AD287" s="69"/>
      <c r="AE287" s="69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</row>
    <row r="288" spans="1:43" x14ac:dyDescent="0.3">
      <c r="A288" s="3"/>
      <c r="B288" s="3"/>
      <c r="C288" s="3"/>
      <c r="D288" s="109"/>
      <c r="E288" s="3"/>
      <c r="F288" s="3"/>
      <c r="G288" s="51"/>
      <c r="H288" s="51"/>
      <c r="I288" s="51"/>
      <c r="J288" s="51"/>
      <c r="K288" s="3"/>
      <c r="L288" s="3"/>
      <c r="M288" s="3"/>
      <c r="N288" s="3"/>
      <c r="O288" s="3"/>
      <c r="P288" s="32" t="s">
        <v>237</v>
      </c>
      <c r="Q288" s="170" t="s">
        <v>122</v>
      </c>
      <c r="R288" s="175">
        <v>2224</v>
      </c>
      <c r="S288" s="175">
        <v>2224</v>
      </c>
      <c r="T288" s="175">
        <f>2224+150</f>
        <v>2374</v>
      </c>
      <c r="U288" s="175">
        <f t="shared" ref="U288:AB288" si="85">2224+150</f>
        <v>2374</v>
      </c>
      <c r="V288" s="175">
        <f t="shared" si="85"/>
        <v>2374</v>
      </c>
      <c r="W288" s="175">
        <f t="shared" si="85"/>
        <v>2374</v>
      </c>
      <c r="X288" s="175">
        <f t="shared" si="85"/>
        <v>2374</v>
      </c>
      <c r="Y288" s="175">
        <f t="shared" si="85"/>
        <v>2374</v>
      </c>
      <c r="Z288" s="175">
        <f t="shared" si="85"/>
        <v>2374</v>
      </c>
      <c r="AA288" s="175">
        <f t="shared" si="85"/>
        <v>2374</v>
      </c>
      <c r="AB288" s="175">
        <f t="shared" si="85"/>
        <v>2374</v>
      </c>
    </row>
    <row r="289" spans="1:43" ht="31.2" x14ac:dyDescent="0.3">
      <c r="A289" s="35">
        <v>1</v>
      </c>
      <c r="B289" s="35">
        <v>4</v>
      </c>
      <c r="C289" s="35"/>
      <c r="D289" s="35">
        <v>4</v>
      </c>
      <c r="E289" s="35">
        <v>0</v>
      </c>
      <c r="F289" s="35">
        <v>2</v>
      </c>
      <c r="G289" s="86" t="s">
        <v>76</v>
      </c>
      <c r="H289" s="86" t="s">
        <v>82</v>
      </c>
      <c r="I289" s="86" t="s">
        <v>90</v>
      </c>
      <c r="J289" s="86" t="s">
        <v>83</v>
      </c>
      <c r="K289" s="35">
        <v>0</v>
      </c>
      <c r="L289" s="35">
        <v>4</v>
      </c>
      <c r="M289" s="35">
        <v>3</v>
      </c>
      <c r="N289" s="35" t="s">
        <v>111</v>
      </c>
      <c r="O289" s="35"/>
      <c r="P289" s="28" t="s">
        <v>309</v>
      </c>
      <c r="Q289" s="21" t="s">
        <v>24</v>
      </c>
      <c r="R289" s="7">
        <v>31397.3</v>
      </c>
      <c r="S289" s="7">
        <v>30660.400000000001</v>
      </c>
      <c r="T289" s="7">
        <v>25660.400000000001</v>
      </c>
      <c r="U289" s="7">
        <v>25660.400000000001</v>
      </c>
      <c r="V289" s="7">
        <v>25660.400000000001</v>
      </c>
      <c r="W289" s="7">
        <v>25660.400000000001</v>
      </c>
      <c r="X289" s="7">
        <v>25660.400000000001</v>
      </c>
      <c r="Y289" s="7">
        <v>25660.400000000001</v>
      </c>
      <c r="Z289" s="7">
        <v>25660.400000000001</v>
      </c>
      <c r="AA289" s="7">
        <v>25660.400000000001</v>
      </c>
      <c r="AB289" s="7">
        <v>25660.400000000001</v>
      </c>
    </row>
    <row r="290" spans="1:43" ht="46.8" hidden="1" x14ac:dyDescent="0.3">
      <c r="A290" s="3"/>
      <c r="B290" s="3"/>
      <c r="C290" s="3"/>
      <c r="D290" s="109"/>
      <c r="E290" s="3"/>
      <c r="F290" s="3"/>
      <c r="G290" s="51"/>
      <c r="H290" s="51"/>
      <c r="I290" s="51"/>
      <c r="J290" s="51"/>
      <c r="K290" s="3"/>
      <c r="L290" s="3"/>
      <c r="M290" s="3"/>
      <c r="N290" s="3"/>
      <c r="O290" s="3"/>
      <c r="P290" s="32" t="s">
        <v>66</v>
      </c>
      <c r="Q290" s="23" t="s">
        <v>1</v>
      </c>
      <c r="R290" s="24">
        <v>2224</v>
      </c>
      <c r="S290" s="24">
        <v>2224</v>
      </c>
      <c r="T290" s="24">
        <v>2224</v>
      </c>
      <c r="U290" s="24">
        <v>2224</v>
      </c>
      <c r="V290" s="24">
        <v>2224</v>
      </c>
      <c r="W290" s="24">
        <v>2224</v>
      </c>
      <c r="X290" s="24">
        <v>2224</v>
      </c>
      <c r="Y290" s="24">
        <v>2224</v>
      </c>
      <c r="Z290" s="24">
        <v>2224</v>
      </c>
      <c r="AA290" s="24">
        <v>2224</v>
      </c>
      <c r="AB290" s="24">
        <v>2224</v>
      </c>
    </row>
    <row r="291" spans="1:43" x14ac:dyDescent="0.3">
      <c r="A291" s="3"/>
      <c r="B291" s="3"/>
      <c r="C291" s="3"/>
      <c r="D291" s="109"/>
      <c r="E291" s="3"/>
      <c r="F291" s="3"/>
      <c r="G291" s="51"/>
      <c r="H291" s="51"/>
      <c r="I291" s="51"/>
      <c r="J291" s="51"/>
      <c r="K291" s="3"/>
      <c r="L291" s="3"/>
      <c r="M291" s="3"/>
      <c r="N291" s="3"/>
      <c r="O291" s="3"/>
      <c r="P291" s="32" t="s">
        <v>238</v>
      </c>
      <c r="Q291" s="23" t="s">
        <v>115</v>
      </c>
      <c r="R291" s="24">
        <v>4972</v>
      </c>
      <c r="S291" s="24">
        <v>4700</v>
      </c>
      <c r="T291" s="24">
        <v>4700</v>
      </c>
      <c r="U291" s="24">
        <v>4700</v>
      </c>
      <c r="V291" s="24">
        <v>4700</v>
      </c>
      <c r="W291" s="24">
        <v>4700</v>
      </c>
      <c r="X291" s="24">
        <v>4700</v>
      </c>
      <c r="Y291" s="24">
        <v>4700</v>
      </c>
      <c r="Z291" s="24">
        <v>4700</v>
      </c>
      <c r="AA291" s="24">
        <v>4700</v>
      </c>
      <c r="AB291" s="24">
        <v>4700</v>
      </c>
    </row>
    <row r="292" spans="1:43" ht="31.2" x14ac:dyDescent="0.3">
      <c r="A292" s="3"/>
      <c r="B292" s="3"/>
      <c r="C292" s="3"/>
      <c r="D292" s="109"/>
      <c r="E292" s="3"/>
      <c r="F292" s="3"/>
      <c r="G292" s="51"/>
      <c r="H292" s="51"/>
      <c r="I292" s="51"/>
      <c r="J292" s="51"/>
      <c r="K292" s="3"/>
      <c r="L292" s="3"/>
      <c r="M292" s="3"/>
      <c r="N292" s="3"/>
      <c r="O292" s="3"/>
      <c r="P292" s="32" t="s">
        <v>239</v>
      </c>
      <c r="Q292" s="23" t="s">
        <v>115</v>
      </c>
      <c r="R292" s="24">
        <v>902</v>
      </c>
      <c r="S292" s="24">
        <v>530</v>
      </c>
      <c r="T292" s="24">
        <v>530</v>
      </c>
      <c r="U292" s="24">
        <v>530</v>
      </c>
      <c r="V292" s="24">
        <v>530</v>
      </c>
      <c r="W292" s="24">
        <v>530</v>
      </c>
      <c r="X292" s="24">
        <v>530</v>
      </c>
      <c r="Y292" s="24">
        <v>530</v>
      </c>
      <c r="Z292" s="24">
        <v>530</v>
      </c>
      <c r="AA292" s="24">
        <v>530</v>
      </c>
      <c r="AB292" s="24">
        <v>530</v>
      </c>
    </row>
    <row r="293" spans="1:43" s="90" customFormat="1" ht="46.8" x14ac:dyDescent="0.3">
      <c r="A293" s="35">
        <v>1</v>
      </c>
      <c r="B293" s="35">
        <v>4</v>
      </c>
      <c r="C293" s="35"/>
      <c r="D293" s="35">
        <v>4</v>
      </c>
      <c r="E293" s="35">
        <v>0</v>
      </c>
      <c r="F293" s="35">
        <v>2</v>
      </c>
      <c r="G293" s="86" t="s">
        <v>76</v>
      </c>
      <c r="H293" s="86" t="s">
        <v>82</v>
      </c>
      <c r="I293" s="86" t="s">
        <v>90</v>
      </c>
      <c r="J293" s="86" t="s">
        <v>90</v>
      </c>
      <c r="K293" s="35">
        <v>0</v>
      </c>
      <c r="L293" s="35">
        <v>4</v>
      </c>
      <c r="M293" s="35">
        <v>3</v>
      </c>
      <c r="N293" s="35" t="s">
        <v>111</v>
      </c>
      <c r="O293" s="35"/>
      <c r="P293" s="30" t="s">
        <v>247</v>
      </c>
      <c r="Q293" s="83" t="s">
        <v>24</v>
      </c>
      <c r="R293" s="7">
        <v>978.5</v>
      </c>
      <c r="S293" s="7">
        <v>1467.8</v>
      </c>
      <c r="T293" s="7"/>
      <c r="U293" s="7"/>
      <c r="V293" s="7"/>
      <c r="W293" s="7"/>
      <c r="X293" s="7"/>
      <c r="Y293" s="7"/>
      <c r="Z293" s="7"/>
      <c r="AA293" s="7"/>
      <c r="AB293" s="7"/>
      <c r="AC293" s="87"/>
      <c r="AD293" s="88"/>
      <c r="AE293" s="88"/>
      <c r="AF293" s="89"/>
      <c r="AG293" s="89"/>
      <c r="AH293" s="89"/>
      <c r="AI293" s="89"/>
      <c r="AJ293" s="89"/>
      <c r="AK293" s="89"/>
      <c r="AL293" s="89"/>
      <c r="AM293" s="89"/>
      <c r="AN293" s="89"/>
      <c r="AO293" s="89"/>
      <c r="AP293" s="89"/>
      <c r="AQ293" s="89"/>
    </row>
    <row r="294" spans="1:43" ht="31.2" x14ac:dyDescent="0.3">
      <c r="A294" s="174"/>
      <c r="B294" s="174"/>
      <c r="C294" s="174"/>
      <c r="D294" s="174"/>
      <c r="E294" s="174"/>
      <c r="F294" s="174"/>
      <c r="G294" s="51"/>
      <c r="H294" s="51"/>
      <c r="I294" s="51"/>
      <c r="J294" s="51"/>
      <c r="K294" s="174"/>
      <c r="L294" s="174"/>
      <c r="M294" s="174"/>
      <c r="N294" s="174"/>
      <c r="O294" s="174"/>
      <c r="P294" s="32" t="s">
        <v>267</v>
      </c>
      <c r="Q294" s="23" t="s">
        <v>115</v>
      </c>
      <c r="R294" s="24">
        <v>189</v>
      </c>
      <c r="S294" s="24">
        <v>270</v>
      </c>
      <c r="T294" s="24"/>
      <c r="U294" s="24"/>
      <c r="V294" s="24"/>
      <c r="W294" s="24"/>
      <c r="X294" s="24"/>
      <c r="Y294" s="24"/>
      <c r="Z294" s="24"/>
      <c r="AA294" s="24"/>
      <c r="AB294" s="24"/>
      <c r="AC294" s="173"/>
    </row>
    <row r="295" spans="1:43" ht="31.2" x14ac:dyDescent="0.3">
      <c r="A295" s="35">
        <v>1</v>
      </c>
      <c r="B295" s="35">
        <v>4</v>
      </c>
      <c r="C295" s="35"/>
      <c r="D295" s="35">
        <v>4</v>
      </c>
      <c r="E295" s="35">
        <v>0</v>
      </c>
      <c r="F295" s="35">
        <v>2</v>
      </c>
      <c r="G295" s="86" t="s">
        <v>76</v>
      </c>
      <c r="H295" s="86" t="s">
        <v>82</v>
      </c>
      <c r="I295" s="86" t="s">
        <v>90</v>
      </c>
      <c r="J295" s="86" t="s">
        <v>84</v>
      </c>
      <c r="K295" s="35">
        <v>0</v>
      </c>
      <c r="L295" s="35">
        <v>4</v>
      </c>
      <c r="M295" s="35">
        <v>3</v>
      </c>
      <c r="N295" s="35" t="s">
        <v>111</v>
      </c>
      <c r="O295" s="35"/>
      <c r="P295" s="30" t="s">
        <v>260</v>
      </c>
      <c r="Q295" s="83" t="s">
        <v>24</v>
      </c>
      <c r="R295" s="7">
        <v>13742.2</v>
      </c>
      <c r="S295" s="7">
        <v>40336</v>
      </c>
      <c r="T295" s="7"/>
      <c r="U295" s="7"/>
      <c r="V295" s="7"/>
      <c r="W295" s="7"/>
      <c r="X295" s="7"/>
      <c r="Y295" s="7"/>
      <c r="Z295" s="7"/>
      <c r="AA295" s="7"/>
      <c r="AB295" s="7"/>
    </row>
    <row r="296" spans="1:43" x14ac:dyDescent="0.3">
      <c r="A296" s="84"/>
      <c r="B296" s="84"/>
      <c r="C296" s="84"/>
      <c r="D296" s="109"/>
      <c r="E296" s="84"/>
      <c r="F296" s="84"/>
      <c r="G296" s="51"/>
      <c r="H296" s="51"/>
      <c r="I296" s="51"/>
      <c r="J296" s="51"/>
      <c r="K296" s="84"/>
      <c r="L296" s="84"/>
      <c r="M296" s="84"/>
      <c r="N296" s="84"/>
      <c r="O296" s="84"/>
      <c r="P296" s="19" t="s">
        <v>160</v>
      </c>
      <c r="Q296" s="179" t="s">
        <v>115</v>
      </c>
      <c r="R296" s="5">
        <v>5400</v>
      </c>
      <c r="S296" s="5">
        <v>5400</v>
      </c>
      <c r="T296" s="5"/>
      <c r="U296" s="5"/>
      <c r="V296" s="5"/>
      <c r="W296" s="5"/>
      <c r="X296" s="5"/>
      <c r="Y296" s="5"/>
      <c r="Z296" s="5"/>
      <c r="AA296" s="5"/>
      <c r="AB296" s="5"/>
    </row>
    <row r="297" spans="1:43" ht="31.2" x14ac:dyDescent="0.3">
      <c r="A297" s="35">
        <v>1</v>
      </c>
      <c r="B297" s="35">
        <v>4</v>
      </c>
      <c r="C297" s="35"/>
      <c r="D297" s="35">
        <v>4</v>
      </c>
      <c r="E297" s="35">
        <v>0</v>
      </c>
      <c r="F297" s="35">
        <v>2</v>
      </c>
      <c r="G297" s="86" t="s">
        <v>76</v>
      </c>
      <c r="H297" s="86" t="s">
        <v>82</v>
      </c>
      <c r="I297" s="86" t="s">
        <v>90</v>
      </c>
      <c r="J297" s="86" t="s">
        <v>85</v>
      </c>
      <c r="K297" s="35">
        <v>0</v>
      </c>
      <c r="L297" s="35">
        <v>4</v>
      </c>
      <c r="M297" s="35">
        <v>3</v>
      </c>
      <c r="N297" s="35" t="s">
        <v>111</v>
      </c>
      <c r="O297" s="35"/>
      <c r="P297" s="30" t="s">
        <v>265</v>
      </c>
      <c r="Q297" s="83" t="s">
        <v>24</v>
      </c>
      <c r="R297" s="7"/>
      <c r="S297" s="7">
        <v>4750</v>
      </c>
      <c r="T297" s="7"/>
      <c r="U297" s="7"/>
      <c r="V297" s="7"/>
      <c r="W297" s="7"/>
      <c r="X297" s="7"/>
      <c r="Y297" s="7"/>
      <c r="Z297" s="7"/>
      <c r="AA297" s="7"/>
      <c r="AB297" s="7"/>
      <c r="AC297" s="178"/>
    </row>
    <row r="298" spans="1:43" x14ac:dyDescent="0.3">
      <c r="A298" s="179"/>
      <c r="B298" s="179"/>
      <c r="C298" s="179"/>
      <c r="D298" s="179"/>
      <c r="E298" s="179"/>
      <c r="F298" s="179"/>
      <c r="G298" s="51"/>
      <c r="H298" s="51"/>
      <c r="I298" s="51"/>
      <c r="J298" s="51"/>
      <c r="K298" s="179"/>
      <c r="L298" s="179"/>
      <c r="M298" s="179"/>
      <c r="N298" s="179"/>
      <c r="O298" s="179"/>
      <c r="P298" s="19" t="s">
        <v>266</v>
      </c>
      <c r="Q298" s="179" t="s">
        <v>115</v>
      </c>
      <c r="R298" s="5"/>
      <c r="S298" s="5">
        <v>1</v>
      </c>
      <c r="T298" s="5"/>
      <c r="U298" s="5"/>
      <c r="V298" s="5"/>
      <c r="W298" s="5"/>
      <c r="X298" s="5"/>
      <c r="Y298" s="5"/>
      <c r="Z298" s="5"/>
      <c r="AA298" s="5"/>
      <c r="AB298" s="5"/>
      <c r="AC298" s="178"/>
    </row>
    <row r="299" spans="1:43" ht="27.75" customHeight="1" x14ac:dyDescent="0.3">
      <c r="AB299" s="180" t="s">
        <v>261</v>
      </c>
    </row>
    <row r="300" spans="1:43" ht="42" customHeight="1" x14ac:dyDescent="0.3"/>
    <row r="301" spans="1:43" ht="50.25" customHeight="1" x14ac:dyDescent="0.3">
      <c r="A301" s="193"/>
      <c r="B301" s="193"/>
      <c r="C301" s="193"/>
      <c r="D301" s="193"/>
      <c r="E301" s="193"/>
      <c r="F301" s="193"/>
      <c r="G301" s="193"/>
      <c r="H301" s="193"/>
      <c r="I301" s="193"/>
      <c r="J301" s="193"/>
      <c r="K301" s="193"/>
      <c r="L301" s="193"/>
      <c r="M301" s="193"/>
      <c r="N301" s="193"/>
      <c r="O301" s="193"/>
      <c r="P301" s="193"/>
      <c r="Q301" s="193"/>
      <c r="R301" s="193"/>
      <c r="S301" s="193"/>
      <c r="T301" s="193"/>
      <c r="U301" s="193"/>
      <c r="V301" s="193"/>
      <c r="W301" s="193"/>
      <c r="X301" s="193"/>
      <c r="Y301" s="193"/>
      <c r="Z301" s="193"/>
      <c r="AA301" s="193"/>
      <c r="AB301" s="193"/>
    </row>
  </sheetData>
  <mergeCells count="59">
    <mergeCell ref="W2:AB2"/>
    <mergeCell ref="P198:P200"/>
    <mergeCell ref="Q198:Q200"/>
    <mergeCell ref="P127:P129"/>
    <mergeCell ref="P122:P124"/>
    <mergeCell ref="Q127:Q129"/>
    <mergeCell ref="Q132:Q134"/>
    <mergeCell ref="Q137:Q139"/>
    <mergeCell ref="P137:P139"/>
    <mergeCell ref="P132:P134"/>
    <mergeCell ref="P152:P154"/>
    <mergeCell ref="Q152:Q154"/>
    <mergeCell ref="Q122:Q124"/>
    <mergeCell ref="P53:P57"/>
    <mergeCell ref="Q53:Q57"/>
    <mergeCell ref="P99:P101"/>
    <mergeCell ref="AC208:AC210"/>
    <mergeCell ref="E21:F21"/>
    <mergeCell ref="T1:AB1"/>
    <mergeCell ref="Q20:Q21"/>
    <mergeCell ref="P20:P21"/>
    <mergeCell ref="T4:AB4"/>
    <mergeCell ref="P5:V5"/>
    <mergeCell ref="R20:R21"/>
    <mergeCell ref="S20:AB20"/>
    <mergeCell ref="A6:AB6"/>
    <mergeCell ref="A7:AB7"/>
    <mergeCell ref="A9:AB9"/>
    <mergeCell ref="A11:AB11"/>
    <mergeCell ref="A12:AB12"/>
    <mergeCell ref="A13:AB13"/>
    <mergeCell ref="A14:AB14"/>
    <mergeCell ref="Q31:Q33"/>
    <mergeCell ref="P31:P33"/>
    <mergeCell ref="P80:P84"/>
    <mergeCell ref="P73:P77"/>
    <mergeCell ref="P60:P64"/>
    <mergeCell ref="P45:P48"/>
    <mergeCell ref="Q45:Q48"/>
    <mergeCell ref="P67:P70"/>
    <mergeCell ref="Q80:Q84"/>
    <mergeCell ref="Q73:Q77"/>
    <mergeCell ref="Q67:Q70"/>
    <mergeCell ref="Q60:Q64"/>
    <mergeCell ref="A15:AB15"/>
    <mergeCell ref="A16:AB16"/>
    <mergeCell ref="A17:AB17"/>
    <mergeCell ref="A18:AB18"/>
    <mergeCell ref="H21:J21"/>
    <mergeCell ref="A20:J20"/>
    <mergeCell ref="K21:M21"/>
    <mergeCell ref="K20:N20"/>
    <mergeCell ref="O20:O21"/>
    <mergeCell ref="A21:B21"/>
    <mergeCell ref="P147:P149"/>
    <mergeCell ref="Q147:Q149"/>
    <mergeCell ref="P142:P144"/>
    <mergeCell ref="Q142:Q144"/>
    <mergeCell ref="A301:AB301"/>
  </mergeCells>
  <pageMargins left="0.19685039370078741" right="0.27559055118110237" top="0.59055118110236227" bottom="0.39370078740157483" header="0" footer="0"/>
  <pageSetup paperSize="9" scale="45" fitToHeight="0" orientation="landscape" r:id="rId1"/>
  <headerFooter differentFirst="1">
    <oddHeader>&amp;C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:B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Всего-дор</vt:lpstr>
      <vt:lpstr>Лист1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2026-04-21T14:51:48Z</dcterms:modified>
</cp:coreProperties>
</file>